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G:\2025.09月开始—2026\04.招聘\2026年招聘计划\2026年内部选聘\改\资料\"/>
    </mc:Choice>
  </mc:AlternateContent>
  <bookViews>
    <workbookView windowWidth="28800" windowHeight="12375" tabRatio="859" firstSheet="2" activeTab="2"/>
  </bookViews>
  <sheets>
    <sheet name="附件1" sheetId="20" state="hidden" r:id="rId1"/>
    <sheet name="底稿" sheetId="17" state="hidden" r:id="rId2"/>
    <sheet name="内部招聘明细表" sheetId="25" r:id="rId3"/>
  </sheets>
  <definedNames>
    <definedName name="_xlnm._FilterDatabase" localSheetId="1" hidden="1">底稿!$A$5:$BC$310</definedName>
    <definedName name="_xlnm._FilterDatabase" localSheetId="2" hidden="1">内部招聘明细表!$A$5:$AB$6</definedName>
    <definedName name="_xlnm._FilterDatabase" localSheetId="0" hidden="1">附件1!$A$5:$AS$147</definedName>
    <definedName name="_xlnm.Print_Area" localSheetId="1">底稿!$A$1:$BC$307</definedName>
    <definedName name="_xlnm.Print_Titles" localSheetId="1">底稿!$4:$5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AS105" authorId="0">
      <text>
        <r>
          <rPr>
            <b/>
            <sz val="9"/>
            <rFont val="宋体"/>
            <charset val="134"/>
          </rPr>
          <t>Administrator:</t>
        </r>
        <r>
          <rPr>
            <sz val="9"/>
            <rFont val="宋体"/>
            <charset val="134"/>
          </rPr>
          <t xml:space="preserve">
2025年底成立的新公司，因此只有2026年的目标值，无2025年的完成值</t>
        </r>
      </text>
    </comment>
    <comment ref="AU105" authorId="0">
      <text>
        <r>
          <rPr>
            <b/>
            <sz val="9"/>
            <rFont val="宋体"/>
            <charset val="134"/>
          </rPr>
          <t>Administrator:</t>
        </r>
        <r>
          <rPr>
            <sz val="9"/>
            <rFont val="宋体"/>
            <charset val="134"/>
          </rPr>
          <t xml:space="preserve">
贵安新区公司因为25年底才成立，只有2026年的目标值，因此无法与之前的数据进行对比。</t>
        </r>
      </text>
    </comment>
  </commentList>
</comments>
</file>

<file path=xl/sharedStrings.xml><?xml version="1.0" encoding="utf-8"?>
<sst xmlns="http://schemas.openxmlformats.org/spreadsheetml/2006/main" count="12098" uniqueCount="1435">
  <si>
    <t>附件1：</t>
  </si>
  <si>
    <t>2026年招聘计划汇总表</t>
  </si>
  <si>
    <t>序号</t>
  </si>
  <si>
    <t>公司类型</t>
  </si>
  <si>
    <t>二级公司</t>
  </si>
  <si>
    <t>公司名称</t>
  </si>
  <si>
    <t>单位层级</t>
  </si>
  <si>
    <t>招聘人数</t>
  </si>
  <si>
    <t>审核拟同意人数</t>
  </si>
  <si>
    <t>业务岗</t>
  </si>
  <si>
    <t>综合岗</t>
  </si>
  <si>
    <t>总人数</t>
  </si>
  <si>
    <t>贵州省水利投资（集团）有限责任公司</t>
  </si>
  <si>
    <t>集团总部</t>
  </si>
  <si>
    <t>专业子公司</t>
  </si>
  <si>
    <t>贵州水务股份有限公司</t>
  </si>
  <si>
    <t>集团二级公司</t>
  </si>
  <si>
    <t>贵州水务运营有限公司</t>
  </si>
  <si>
    <t>集团三级公司</t>
  </si>
  <si>
    <t>贵州水务建设工程有限公司</t>
  </si>
  <si>
    <t>三级公司小计</t>
  </si>
  <si>
    <t>合计</t>
  </si>
  <si>
    <t>贵州水投毕节市水务集团有限公司</t>
  </si>
  <si>
    <t>贵州赫章清泉水务有限公司</t>
  </si>
  <si>
    <t>贵州水投水务集团大方有限公司</t>
  </si>
  <si>
    <t>毕节水投黔西水务有限责任公司</t>
  </si>
  <si>
    <t>贵州水投水务集团威宁有限公司</t>
  </si>
  <si>
    <t>贵州水投水务集团威宁乡镇供水有限公司</t>
  </si>
  <si>
    <t>金沙弘禹供水有限责任公司</t>
  </si>
  <si>
    <t>织金兴鑫水务有限责任公司</t>
  </si>
  <si>
    <t>毕节市水投工程服务有限责任公司</t>
  </si>
  <si>
    <t>贵州水投水务集团金沙有限公司</t>
  </si>
  <si>
    <t>贵州水投水务集团有限公司</t>
  </si>
  <si>
    <t>贵州水投水务集团有限公司本部</t>
  </si>
  <si>
    <t>贵州水投水务集团环境运营有限公司</t>
  </si>
  <si>
    <t>贵州水投水务集团息烽有限公司</t>
  </si>
  <si>
    <t>贵州水投关岭水务有限责任公司</t>
  </si>
  <si>
    <t>贵州水投水务集团平坝有限公司</t>
  </si>
  <si>
    <t>贵州水投水务集团平坝区污水有限公司</t>
  </si>
  <si>
    <t>贵州省惠水黔惠城乡供水有限责任公司</t>
  </si>
  <si>
    <t>惠水县恒沣水务有限公司</t>
  </si>
  <si>
    <t>贵州水投水务集团施秉有限公司</t>
  </si>
  <si>
    <t>贵州水投水务集团岑巩有限公司</t>
  </si>
  <si>
    <t>贵州思源水环境有限公司</t>
  </si>
  <si>
    <t>贵州省桐梓县供排水有限公司</t>
  </si>
  <si>
    <t>贵州水投水务余庆有限责任公司</t>
  </si>
  <si>
    <t>贵州水投水务盘州市有限责任公司</t>
  </si>
  <si>
    <t>贵州水务瓮安有限公司</t>
  </si>
  <si>
    <t>贵州水投水务集团息烽水环境发展有限公司</t>
  </si>
  <si>
    <t>贵州锦泉水环境有限公司</t>
  </si>
  <si>
    <t>贵州水投凤冈有限责任公司</t>
  </si>
  <si>
    <t>绥阳智慧绿源水环境治理有限公司</t>
  </si>
  <si>
    <t>贵州水投水务集团贵安新区有限公司</t>
  </si>
  <si>
    <t>贵州省水利投资集团（六盘水）有限公司</t>
  </si>
  <si>
    <t>贵州水投能源开发有限责任公司</t>
  </si>
  <si>
    <t>贵州省水投能源水电开发有限责任公司</t>
  </si>
  <si>
    <t>贵州水投兴电水能资源开发有限则公司</t>
  </si>
  <si>
    <t>贵州省惠水涟江资源开发有限责任公司</t>
  </si>
  <si>
    <t>贵州省地方电力中心试验研究有限责任公司</t>
  </si>
  <si>
    <t>贵州水投工程建设有限责任公司</t>
  </si>
  <si>
    <t>贵州润宏建筑工程有限公司</t>
  </si>
  <si>
    <t>贵州水投资本管理有限责任公司</t>
  </si>
  <si>
    <t>贵州水投资本融资担保有限公司</t>
  </si>
  <si>
    <t>贵州滋黔设备物资有限责任公司</t>
  </si>
  <si>
    <t>贵州林城溪湖生态文旅有限公司</t>
  </si>
  <si>
    <t>贵州溪湖房地产开发有限公司</t>
  </si>
  <si>
    <t>贵阳花溪铭创置业有限公司</t>
  </si>
  <si>
    <t>贵州省生态渔业有限责任公司</t>
  </si>
  <si>
    <t>贵州省现代渔业生态科技有限公司</t>
  </si>
  <si>
    <t>贵州省水利水电工程咨询有限责任公司</t>
  </si>
  <si>
    <t>贵州水投水库管理有限责任公司</t>
  </si>
  <si>
    <t>贵州智慧水利科技有限责任公司</t>
  </si>
  <si>
    <t>贵州水投贵阳市水务环境集团有限公司</t>
  </si>
  <si>
    <t>贵阳北控水务有限责任公司</t>
  </si>
  <si>
    <t>贵州贵水投资发展股份有限公司</t>
  </si>
  <si>
    <t>贵州贵水投资发展股份有限公司贵阳分公司</t>
  </si>
  <si>
    <t>贵州贵水投资发展股份有限公司下属贵州中筑建设有限公司</t>
  </si>
  <si>
    <t>贵阳市排水公司</t>
  </si>
  <si>
    <t>贵阳市排水有限公司润源物资分公司</t>
  </si>
  <si>
    <t>贵阳市水务环境集团白云水务有限公司</t>
  </si>
  <si>
    <t>贵阳市水务环境集团乌当水务有限公司</t>
  </si>
  <si>
    <t>贵阳市水务环境修文水务有限公司</t>
  </si>
  <si>
    <t>贵阳市水利水电勘测设计研究院有限公司</t>
  </si>
  <si>
    <t>贵阳市水务环境集团分质供水有限公司</t>
  </si>
  <si>
    <t>贵州筑威智慧水务有限公司</t>
  </si>
  <si>
    <t>贵州筑安工程建设有限公司</t>
  </si>
  <si>
    <t>贵州筑水环境监测有限公司</t>
  </si>
  <si>
    <t>贵阳筑水水利产业发展有限公司</t>
  </si>
  <si>
    <t>贵阳市水务环境集团开阳水务有限公司（乡镇水务分公司）</t>
  </si>
  <si>
    <t>贵阳市水务环境集团清镇水务有限公司（乡镇水务分公司）</t>
  </si>
  <si>
    <t>贵州省水利投资集团（安顺）有限公司</t>
  </si>
  <si>
    <t>贵州水投都匀水务有限公司</t>
  </si>
  <si>
    <t>贵州水投都匀市水表有限责任公司</t>
  </si>
  <si>
    <t>贵州水投毕节建设管理有限公司</t>
  </si>
  <si>
    <t>贵州水投玉龙开发有限公司</t>
  </si>
  <si>
    <t>贵州水投夹岩灌区开发有限公司</t>
  </si>
  <si>
    <t>建设类子公司（大型项目）</t>
  </si>
  <si>
    <t>贵州水投宣威工程有限公司</t>
  </si>
  <si>
    <t>贵州水投花滩子工程有限公司</t>
  </si>
  <si>
    <t>贵州水投黔中水利工程有限责任公司</t>
  </si>
  <si>
    <t>贵州水投水库运营管理六枝有限公司</t>
  </si>
  <si>
    <t>区域分子公司</t>
  </si>
  <si>
    <t>贵州省水投集团黔南州有限公司</t>
  </si>
  <si>
    <t>贵州省水投长顺水务有限公司</t>
  </si>
  <si>
    <t>建管部</t>
  </si>
  <si>
    <t>贵州省水利投资（集团）有限责任公司凤山水库工程建设管理处</t>
  </si>
  <si>
    <t>贵州省马岭水利枢纽开发有限公司</t>
  </si>
  <si>
    <t>贵州省水利投资（集团）有限责任公司黔西南事业部</t>
  </si>
  <si>
    <t>贵州水投运营管理兴义有限公司</t>
  </si>
  <si>
    <t>贵州水投运营管理普安有限公司</t>
  </si>
  <si>
    <t>贵州水投运营管理安龙有限公司</t>
  </si>
  <si>
    <t>贵州水投运营管理晴隆有限公司</t>
  </si>
  <si>
    <t>贵州省水利投资(集团）有限责任公司铜仁分公司</t>
  </si>
  <si>
    <t>贵州水投水库运营管理德江有限公司</t>
  </si>
  <si>
    <t>贵州水投水库运营管理印江有限公司</t>
  </si>
  <si>
    <t>贵州水投水库运营管理石阡有限公司</t>
  </si>
  <si>
    <t>贵州水投水库运营管理思南有限公司</t>
  </si>
  <si>
    <t>贵州省水利投资集团（遵义）有限公司</t>
  </si>
  <si>
    <t>贵州水投水库运营管理桐梓有限公司</t>
  </si>
  <si>
    <t>贵州水投水库运营管理遵义有限公司</t>
  </si>
  <si>
    <t>贵州省习水县水投水库运营管理有限公司</t>
  </si>
  <si>
    <t>总计</t>
  </si>
  <si>
    <t>附件2：</t>
  </si>
  <si>
    <t>2026年度水投集团旗下公司招聘人员职位表（合同制正式员工）</t>
  </si>
  <si>
    <t>单位名称（盖章）：</t>
  </si>
  <si>
    <t>单位名称</t>
  </si>
  <si>
    <t>单位地址</t>
  </si>
  <si>
    <t>单位咨询电话</t>
  </si>
  <si>
    <t>招聘方式</t>
  </si>
  <si>
    <t>职位名称</t>
  </si>
  <si>
    <t>所属部室</t>
  </si>
  <si>
    <t>岗位类型</t>
  </si>
  <si>
    <t>职位简介</t>
  </si>
  <si>
    <t>学历要求</t>
  </si>
  <si>
    <t>学位要求</t>
  </si>
  <si>
    <t>内部招聘专业要求</t>
  </si>
  <si>
    <t>社会招聘专业要求</t>
  </si>
  <si>
    <t>应届毕业生专业要求</t>
  </si>
  <si>
    <t>政治面貌要求</t>
  </si>
  <si>
    <t>岗位招聘要求</t>
  </si>
  <si>
    <t>用工形式</t>
  </si>
  <si>
    <t>社保公积金所在地</t>
  </si>
  <si>
    <t>职位工作性质及需要说明的其他事项</t>
  </si>
  <si>
    <t>备注</t>
  </si>
  <si>
    <t>工资总额情况（单位：万元）</t>
  </si>
  <si>
    <t>营业收入（单位：万元）</t>
  </si>
  <si>
    <t>利润总额（单位：万元）</t>
  </si>
  <si>
    <t>进出平衡</t>
  </si>
  <si>
    <t>招聘事由</t>
  </si>
  <si>
    <t>审核意见</t>
  </si>
  <si>
    <t>大专</t>
  </si>
  <si>
    <t>本科</t>
  </si>
  <si>
    <t>研究生</t>
  </si>
  <si>
    <t>职称、执业（职业）资格证要求</t>
  </si>
  <si>
    <t>职称、执业（职业)资格类别要求</t>
  </si>
  <si>
    <t>工作年限</t>
  </si>
  <si>
    <t>年龄要求</t>
  </si>
  <si>
    <t>工作经历及其他要求</t>
  </si>
  <si>
    <t>2024年清算值</t>
  </si>
  <si>
    <t>2025年预清算值</t>
  </si>
  <si>
    <t>2026年工资总额预计预算值</t>
  </si>
  <si>
    <t>2026年预算比2025年预清算增加值</t>
  </si>
  <si>
    <t>2026年预算减2025年清算是否为正</t>
  </si>
  <si>
    <t>工资总额结余</t>
  </si>
  <si>
    <t>2025年度完成值</t>
  </si>
  <si>
    <t>2026年目标值</t>
  </si>
  <si>
    <t>2026年目标比2025年完成增加值</t>
  </si>
  <si>
    <t>是否满足增加100万/人要求</t>
  </si>
  <si>
    <t>2026年是否实现增长</t>
  </si>
  <si>
    <t>25年退出人数</t>
  </si>
  <si>
    <t>25年进入人数</t>
  </si>
  <si>
    <t>退出减进入值</t>
  </si>
  <si>
    <t>是否符合要求</t>
  </si>
  <si>
    <t>数量</t>
  </si>
  <si>
    <t>招聘数量合计</t>
  </si>
  <si>
    <t>事由</t>
  </si>
  <si>
    <t>集团本部</t>
  </si>
  <si>
    <t>贵州省贵阳市南明区蟠桃宫84号</t>
  </si>
  <si>
    <t>外部招聘</t>
  </si>
  <si>
    <t>科级以下专业岗工作人员</t>
  </si>
  <si>
    <t>资产财务部（资金结算中心）</t>
  </si>
  <si>
    <t>水投集团税务筹划管理，研究行业税收优惠政策，提出税务管理建议，统筹各种税金的申报</t>
  </si>
  <si>
    <t>本科及以上学历</t>
  </si>
  <si>
    <t>学士及以上学位</t>
  </si>
  <si>
    <t>/</t>
  </si>
  <si>
    <t xml:space="preserve">  020202税收学  020203TK国际税收  
120203K会计学  120204财务管理</t>
  </si>
  <si>
    <t xml:space="preserve">
120201会计学</t>
  </si>
  <si>
    <t>无限制</t>
  </si>
  <si>
    <t>中级及以上职称或对应的执（职）业资格证</t>
  </si>
  <si>
    <t>会计、审计、经济（金融方向）</t>
  </si>
  <si>
    <t>10年及以上</t>
  </si>
  <si>
    <t>35周岁及以下</t>
  </si>
  <si>
    <t>1.5年以上税务相关工作经验，有税务管理部门或税务师事务所工作经验者优先；
2.熟练掌握国家税收法规，具有财务会计专业知识；熟悉涉税项目筹划，学习能力较强，具备较好的沟通协调能力；
3.中级会计师及以上职称，持有税务师证优先。</t>
  </si>
  <si>
    <t>劳动合同制</t>
  </si>
  <si>
    <t>贵州省贵阳市</t>
  </si>
  <si>
    <t>离职补岗</t>
  </si>
  <si>
    <t>部门编制24人，在岗17人。人员1名调动到集团总经理办公室、1名调动到水务公司，人手缺乏，建议同意招聘。</t>
  </si>
  <si>
    <t>内部招聘</t>
  </si>
  <si>
    <t>参与集团融资及债务管理的日常事务，负责筹资档案整理保管等相关工作</t>
  </si>
  <si>
    <t>研究生以上学历</t>
  </si>
  <si>
    <t>硕士及以上学位</t>
  </si>
  <si>
    <t>020101政治经济学020204金融学</t>
  </si>
  <si>
    <t>30周岁及以下</t>
  </si>
  <si>
    <t>1.熟悉投融资相关工作流程及政策规定，具有融资等相关工作经历；
2.投融资专业理论基础扎实，学习能力强，具备良好的沟通、协调能力。</t>
  </si>
  <si>
    <t>管辖范围内的水利工程项目会计核算、报表编制、财务竣工决算等相关工作。</t>
  </si>
  <si>
    <t>5年及以上</t>
  </si>
  <si>
    <t>1.熟练掌握《会计准则》、《国有建设单位会计制度》等政策法规；
2.熟悉工程项目有关的会计核算、合同审查、报表编制与分析、项目资金管控、水利项目竣工财务决算等工作；
3.具备一定的文字写作能力，工作有思路，责任心强；具备良好的沟通协调及团队协作能力；
4.具备中级会计师及以上职称，持有注册会计师证优先。</t>
  </si>
  <si>
    <t>科级以下技术岗工作人员</t>
  </si>
  <si>
    <t>安全环境部</t>
  </si>
  <si>
    <t>从事安全生产相关工作</t>
  </si>
  <si>
    <t>0811水利类水利水电工程
082901安全工程
082904T安全生产监管</t>
  </si>
  <si>
    <t>0815水利工程
081504水利水电工程
0837安全科学与工程</t>
  </si>
  <si>
    <t>中共党员（含预备党员）</t>
  </si>
  <si>
    <t>安全生产或工程类</t>
  </si>
  <si>
    <t>具备较强公文处理能力，可频繁出差、应急值班。</t>
  </si>
  <si>
    <t>编制内新增</t>
  </si>
  <si>
    <t>部门编制12人，在岗10人，其中2人近2年内退休，建议同意招聘。</t>
  </si>
  <si>
    <t>集团旗下二级公司</t>
  </si>
  <si>
    <r>
      <rPr>
        <b/>
        <sz val="14"/>
        <rFont val="宋体"/>
        <charset val="134"/>
      </rPr>
      <t>单位注册地址：</t>
    </r>
    <r>
      <rPr>
        <sz val="14"/>
        <rFont val="宋体"/>
        <charset val="134"/>
      </rPr>
      <t xml:space="preserve">贵州省贵阳市观山湖区长岭北路6号大唐东原财富广场1号栋第11层；
</t>
    </r>
    <r>
      <rPr>
        <b/>
        <sz val="14"/>
        <rFont val="宋体"/>
        <charset val="134"/>
      </rPr>
      <t>工作地址：</t>
    </r>
    <r>
      <rPr>
        <sz val="14"/>
        <rFont val="宋体"/>
        <charset val="134"/>
      </rPr>
      <t>贵州省贵阳市南明区蟠桃宫84号1号楼7层</t>
    </r>
  </si>
  <si>
    <t>0851-85890682</t>
  </si>
  <si>
    <t>经营管理部</t>
  </si>
  <si>
    <t>协助部门经理起草经营管理制度、流程，完善目标成本管理体系，并对相关制度及流程的执行情况进行检查等工作。</t>
  </si>
  <si>
    <t>020204金融学
020203财政学
120201会计学
1251工商管理
020208统计学
120202企业管理
0256资产评估</t>
  </si>
  <si>
    <t>经济类、工程类</t>
  </si>
  <si>
    <t>1.具有5年及以上专业工作经历；
2.熟悉生态环保项目、工程建设的经营管理及成本管理；
3.工作认真细致，责任心强，具备良好的团队协作能力和学习能力；
4.能适应出差。</t>
  </si>
  <si>
    <t>具有高级职称的，可放宽至40周岁及以下</t>
  </si>
  <si>
    <t>是</t>
  </si>
  <si>
    <t>91570（审计初稿数）</t>
  </si>
  <si>
    <t>否</t>
  </si>
  <si>
    <t>1.编制81（含班子7、总助类2、中层20、员工52），在岗58（含班子7、中层21、员工30）。
2.2025年退出6人，进入4人，出大于进2人。
3.营收目标较2025年完成值减少481万元，利润较2025年完成值增加656万元。
4.拟招聘3人；经营管理部1人，编制8人，现5人；市场投资部1人，编制16人，现7人；财务资产部1人，编制7人，现6人。
5.其公司化债压力大，资产财务部财务资金融资岗未配备人员，1人即将退休且近五年内将有3人退休，急需补充专业人才缺口。
6.综上，鉴于水务股份化债、应收账款追收压力大；业务转型期内，需进行大量市场尽调及行业投资分析工作；资产盘活工作对公司经营影响较大。虽其营收较2025年有所下降，但利润指标有所增加。建议同意其招聘3人，财务资产部1人、市场投资部1人、经营管理部1人。</t>
  </si>
  <si>
    <t>市场投资部</t>
  </si>
  <si>
    <t>参与对投资合作项目前期考察、调研、论证、尽调，做好项目交易结构设计、财务测算等工作。</t>
  </si>
  <si>
    <t>020302金融工程
020304投资学
020310T金融科技
120203K会计学
120204财务管理</t>
  </si>
  <si>
    <t>0251金融
0256资产评估
0252应用统计
1251工商管理
120202企业管理</t>
  </si>
  <si>
    <t>经济类、会计类、工程类</t>
  </si>
  <si>
    <t>1.熟悉公司投资业务的相关法律法规；
2.对资产管理业务、专业知识有清晰的了解；
3.具备扎实的经济、金融理论基础，良好的财务分析、逻辑分析能力和文字综合能力；
4.具有优秀的执行能力和良好的计划性；
5.能够应对高强度的工作压力和挑战，能适应高强度的工作，具有良好的沟通能力，能适应出差。</t>
  </si>
  <si>
    <t>财务资产部</t>
  </si>
  <si>
    <t>制定融资计划，拓展融资渠道，优化融资结构。负责与金融机构的沟通和谈判，争取优惠的融资条件；组织开展公司拖欠账款等债务风险防范工作。</t>
  </si>
  <si>
    <t>120203K会计学
120204财务管理
020301K金融学</t>
  </si>
  <si>
    <t>120201会计学020204金融学</t>
  </si>
  <si>
    <t>会计类</t>
  </si>
  <si>
    <t>1.财务工作经历5年以上；
2.熟练掌握各类财务及办公软件；
3.熟悉融资、资金统筹及债务工作；
4.具有较强的工作责任心、协调能力、人机沟通能力、计划与执行能力等。</t>
  </si>
  <si>
    <t>集团旗下三级公司</t>
  </si>
  <si>
    <r>
      <rPr>
        <b/>
        <sz val="14"/>
        <color theme="1"/>
        <rFont val="宋体"/>
        <charset val="134"/>
      </rPr>
      <t>注册地址：</t>
    </r>
    <r>
      <rPr>
        <sz val="14"/>
        <color theme="1"/>
        <rFont val="宋体"/>
        <charset val="134"/>
      </rPr>
      <t xml:space="preserve">贵州省贵阳市观山湖区宾阳街道石林西路
171号贵州省地质科技园8号楼5层
</t>
    </r>
    <r>
      <rPr>
        <b/>
        <sz val="14"/>
        <color theme="1"/>
        <rFont val="宋体"/>
        <charset val="134"/>
      </rPr>
      <t>工作地址：</t>
    </r>
    <r>
      <rPr>
        <sz val="14"/>
        <color theme="1"/>
        <rFont val="宋体"/>
        <charset val="134"/>
      </rPr>
      <t>贵州省贵阳市南明区蟠桃宫84号1号楼6楼</t>
    </r>
  </si>
  <si>
    <t>0851-85868545</t>
  </si>
  <si>
    <t>科级以下管理岗工作人员</t>
  </si>
  <si>
    <t>运营部</t>
  </si>
  <si>
    <t>全面主持运营部的管理工作，带领团队对公司所有运营项目开展监督、指导、考核与技术支持</t>
  </si>
  <si>
    <t>070301化学
070302应用化学
071001生物科学
071002生物技术
071004生态学
081002建筑环境与能源应用工程
081003给排水科学与工程
081101水利水电工程
081102水文与水资源工程
081301化学工程与工艺
081303T资源循环科学与工程
082501环境科学与工程
082502环境工程
082503环境科学
082504环境生态工程</t>
  </si>
  <si>
    <t>070301无机化学
070302分析化学
070303有机化学
070304物理化学
071004水生生物学
0713生态学
081504水利水电工程
081701化学工程
081702化学工艺
081704应用化学
083001环境科学
083002环境工程</t>
  </si>
  <si>
    <t>工程类</t>
  </si>
  <si>
    <t>1.10年以上污水处理行业运营管理经验，其中5年以上污水处理企业运营部经理或同等管理岗位经验；
2.熟悉城市污水处理、工业废水处理等不同类型项目的运营模式，有大型污水处理项目运营管理经验者、食品废水处理、垃圾渗漏液处理、塑料回收运营管理优先；
3.精通污水处理主流工艺的原理及运营管理要点，能够精准判断并解决工艺运行中的复杂问题；
4.熟悉污水处理设备（如格栅、曝气设备、沉淀池、脱水机等）的性能、维护及故障排查；掌握国家及地方环保法规、污水处理行业标准及水质监测规范，确保运营工作合规达标；
5.具备优秀的战略规划能力、目标管理能力及执行力，能够有效统筹各项运营工作并推动落地；
6.具备较强的问题解决能力和应急处置能力，面对运营突发情况（如水质异常、设备故障等）能快速制定并执行解决方案；
7.工作严谨、抗压性强。</t>
  </si>
  <si>
    <t>运营部原经理晋升为总工程师后，岗位空缺至今。</t>
  </si>
  <si>
    <t>1.编制140（其中班子6、总助类1、中层14、员工含项目部119），在岗84（其中班子3、中层7、员工含项目部74）。
2.2025年退出0，进7。
3.营收目标较2025年增加2924万元；利润目标较2025年增加993万元。
4.拟招聘5人，负责已中标电气化项目、工业污水项目、在线监测项目以及类型新项目拓展；运营部经理、技术管理工程师（工艺工程师）、技术管理工程师（机电工程师）、技术管理工程师（化工方向）各1人；项目部运行岗（机电工程师方向）应届毕业生1人；运营部编制16人，在岗8人，配副经理1人；项目部64人，在岗40人；技术研发中心编制16人，在岗7人。
5.管理58座污水厂，3个河道项目。
6.综上，建议同意招聘5人，即：运营部经理、技术管理工程师（工艺工程师）、技术管理工程师（机电工程师）、技术管理工程师（化工方向）各1人，项目部运行岗（机电工程师方向）应届毕业生1人。</t>
  </si>
  <si>
    <t>从事污水处理工艺（生化处理、深度处理等）的日常运行监控与参数优化，编制工艺运行技术方案等相关工作</t>
  </si>
  <si>
    <t>1.具有5年及以上污水处理行业污水处理厂管理岗位或工艺核心技术岗位工作经历；
2.熟悉城镇污水处理厂或大型工业废水处理站的工艺运行管理优先；
3.精通活性污泥法、A²/O、MBR、SBR/CAST、反硝化深床滤池等主流污水处理工艺的原理、运行调控技术及关键参数优化方法，能够独立解决复杂工艺难题；
4.具备工艺优化及改造项目的全流程管理能力，有成功的工艺升级、能耗降低或污泥减量项目经验者优先；
5.熟练使用CAD绘制工艺流程图；
6.熟悉国家及地方污水处理相关法律法规、排放标准及行业技术规范，具备较强的政策解读与落地能力。
7.能适应项目短期驻场及项目出差。</t>
  </si>
  <si>
    <t>因公司业务发展，运营部2名技术员调入工程技术部，1名技术员离职。原岗位人员异动后，根据业务需求补充专业管理人员，加强公司基本盘业务人员。</t>
  </si>
  <si>
    <t>负责机电设备全生命周期管理，涵盖选型论证、安装调试、运行维护及报废评估等相关工作</t>
  </si>
  <si>
    <t>080201机械工程
080802机械设计制造及其自动化
080204机械电子工程
080601电气工程及其自动化
080604T电气工程与智能控制
080701电子信息工程
080702电子科学与技术</t>
  </si>
  <si>
    <t>080201机械制造与自动化
080202机械电子工程
080203机械设计与理论
080801电机与电气
080802电力系统极其自动化
080902电路与系统</t>
  </si>
  <si>
    <t>1.具备5年及以上设备维修保养相关经验；
2.掌握机电设备原理、机械制图、电气控制等专业知识，熟悉CAD、SolidWorks等绘图软件；
2.熟练操作办公软件，具备良好的技术文档编写与跨部门沟通能力；
3.具备较强的逻辑思维、统筹规划及问题解决能力，能适应项目出差；
5.具备良好的责任心、团队协作意识及抗压能力。</t>
  </si>
  <si>
    <t>根据目前业务盘点及后续业务拓展情况，现专业技术人员仅有1人，难以满足设备维修、设备维护需求，补充加强专业人员。</t>
  </si>
  <si>
    <t>从事生态环保业务开发，绿色工艺等技术创新项目管理，跟踪行业前沿技术进展，编制技术成果转化及产业化方案等相关工作</t>
  </si>
  <si>
    <t>070301化学
070302应用化学
070303T化学生物学
070306T化学测量学与技术
081301化学工程与工艺
081303T资源循环科学与工程
081305T化学工程与工业生物工程</t>
  </si>
  <si>
    <t>070301无机化学
070302分析化学
070303有机化学
070304物理化学
081701化学工程
081702化学工艺
081704应用化学</t>
  </si>
  <si>
    <t>1.5年以上相关工作经验；
2.掌握化工原理、化学反应工程等专业知识，熟悉AutoCAD等模拟软件；
3.具备较强的逻辑思维、数据处理及问题解决能力，能适应项目短期驻场及项目出差；
4.熟练操作办公软件；
5.责任心强，拥有良好的团队协作意识及抗压能力。</t>
  </si>
  <si>
    <t>公司暂无化工方向的专业技术管理工程师，根据拓展业务基本盘需要，补充专业技术人员，保证后续业务拓展。优先内部招录，若流聘，调整为社会招录</t>
  </si>
  <si>
    <t>项目部</t>
  </si>
  <si>
    <t>从事机电设备（含电气控制系统、机械结构）的优化、安装调试及运行维护，配合完成技术方案编制等相关工作</t>
  </si>
  <si>
    <t>1.掌握机电设备原理、机械制图、电气控制等专业知识，熟悉CAD、SolidWorks等绘图软件；
2.熟练操作办公软件，具备良好的技术文档编写与跨部门沟通能力；
3.持有电工证、CAD高级认证，或有机电项目管理、技术支持实习经历者优先；
4.具备较强的逻辑思维、统筹规划及问题解决能力，能适应短期项目出差；
5.具备良好的责任心、团队协作意识及抗压能力。</t>
  </si>
  <si>
    <t>项目合同制</t>
  </si>
  <si>
    <t>应届毕业生，需常驻项目</t>
  </si>
  <si>
    <t>根据目前业务盘点及后续业务拓展情况，现专业技术人员仅有1人，难以满足设备维修、设备维护需求，其年龄也偏大，需加强后备人才储备、培养</t>
  </si>
  <si>
    <t>注册地址：贵州省贵阳市开阳县硒城街道经开区标准厂房二期B5栋3楼。
工作地点：贵州省内（根据项目所在地变化）</t>
  </si>
  <si>
    <t>0851-84774128</t>
  </si>
  <si>
    <t>负责项目计量管理等工作。完成临时交办的其它各项工作任务。</t>
  </si>
  <si>
    <t>080401材料科学与工程；080601电气工程及其自动；081001土木工程；081003给排水科学与工程；081006T道路桥梁与渡河工程；081010T土木、水利与交通工程；081011T城市水利系统工程；081101水利水电工程；081102水文与水资源工程；081104T水务工程；081105T水利科学与工程；081106T智慧水利；081401地质工程；081402勘查技术与工程；081201测绘工程；081403K资源勘查工程；081802交通工程；082501环境科学与工程；082801建筑学；082803风景园林；082901安全工程；120103工程管理；120105工程造价；080604T电气工程与智能控制；081105T水利科学与工程；081304T能源化学工程；081501采矿工程；081505T矿物资源工程；081507T智能采矿工程；082203工程物理</t>
  </si>
  <si>
    <t>080201 机械制造及其自动化；080202机械电子工程；0803 光学工程；080701工程热物理；080801电机与电器；080802电力系统及其自动化；080804 电力电子与电力传动；080902电路与系统；081401岩土工程；081402结构工程；081403市政工程；081501 水文学及水资源；081503水工结构工程；081504 081504；081601 大地测量学与测量工程；081801矿产普查与勘探；081803地质工程；081901采矿工程；081902矿物加工工程；081903安全技术及工程；083002环境工程；082301 道路与铁道工程；0833城乡规划学；0834风景园林学；0837 安全科学与工程； 070901矿物学、岩石学、矿床学；070904 构造地质学；077301 材料物理与化学；077303 材料加工工程；077402电路与系统；077601 环境科学；077602环境工程</t>
  </si>
  <si>
    <t>具有5年及以上建筑企业同岗位工作经历</t>
  </si>
  <si>
    <t>1.取得中级及以上职称，专业要求可适当放宽。
2.具有高级职称的，可放宽至40周岁及以下</t>
  </si>
  <si>
    <t>建议1:项目制用工持有预算员证；或水利;市政等专业二级及以上建造师职业资格；
建议2:3年及以上工作经历</t>
  </si>
  <si>
    <t>436.38
（23年结余数：288.47万元，
24年结余数：147.91万元）</t>
  </si>
  <si>
    <t>新增项目，拟招聘项目制13人，在2025年批复范围内，建议同意招聘。同时，建议同意其职称（职业）执业资格调整为:持有水利安全员证且同时持有水利安全C证；或持有建筑安全C证；或持有安全工程师职业资格；
工作年限调整为:3年及以上工作经历</t>
  </si>
  <si>
    <t>负责项目质量体系与制度管理，做好施工过程质量控制，统筹质量事故处理，编制质量报表与质检资料；负责试验;检测工作。</t>
  </si>
  <si>
    <t>建议1:项目制用工持有质检员证；或水利;市政等专业二级及以上建造师职业资格；
建议2:3年及以上工作经历</t>
  </si>
  <si>
    <t>负责测量技术管理，做好测量资料建立;测量数据汇总;图纸绘制等工作；负责与设计;监理;业主对接，做好设计变更的沟通及佐证资料收集。</t>
  </si>
  <si>
    <t>建议1:项目制用工持有测量员证；或水利;市政等专业二级及以上建造师职业资格；
建议2:3年及以上工作经历</t>
  </si>
  <si>
    <t>负责工程技术资料收集;整理及存档；负责经济资料的收集;整理;编制，协调参建各方签字，为工程结算奠定坚实基础；做好工程竣工资料的整理及归档;移交等。</t>
  </si>
  <si>
    <t>建议1:项目制用工持有资料员证；或水利;市政等专业二级及以上建造师职业资格；
建议2:3年及以上工作经历</t>
  </si>
  <si>
    <t>负责现场协调与进度管理，质量和安全管理;成本控制与签证管理，技术管理等工作</t>
  </si>
  <si>
    <t>建议1:项目制用工持有施工员证；或水利;市政等专业二级及以上建造师职业资格；
建议2:3年及以上工作经历</t>
  </si>
  <si>
    <t>负责材料计划编制，参与材料;设备询价，协助材料采购；做好材料入库验收；与经营人员核对材料消耗；组织项目部材料盘点，废旧物资回收处理等工作。</t>
  </si>
  <si>
    <t>建议1:项目制用工持有材料员证；或水利;市政等专业二级及以上建造师职业资格；
建议2:3年及以上工作经历</t>
  </si>
  <si>
    <t>负责项目安全管理，传达政府部门及上级安全管理相关要求及文件精神，落实公司安全管理制度，开展项目现场安全管理，做好项目员工及班组人员的安全教育培训，开展安全日常检查和专项检查，督促整改安全问题，建立安全管理档案资料等工作。</t>
  </si>
  <si>
    <t>建议1:项目制用工持有水利安全员证且同时持有水利安全C证；或持有建筑安全C证；或持有安全工程师职业资格；
建议2:3年及以上工作经历</t>
  </si>
  <si>
    <t>贵州省毕节市七星关区碧阳大道城南印象二期8楼</t>
  </si>
  <si>
    <t>0857-8324223</t>
  </si>
  <si>
    <t>供排水管理部</t>
  </si>
  <si>
    <t>配合处理供排水管理部日常事务，保障部门工作正常运行等工作。</t>
  </si>
  <si>
    <t>081003给排水科学与工程                080202机械设计制造及其自动化               082501环境科学与工程                 082502环境工程</t>
  </si>
  <si>
    <t>0814土木工程
0815水利工程
0830环境科学与工程
0802机械工程</t>
  </si>
  <si>
    <t>1.具有一定的组织协调及沟通能力；     2.具有中级职称或二级建造师及以上资格证书</t>
  </si>
  <si>
    <t>贵州省毕节市</t>
  </si>
  <si>
    <t>1.编制80（班子7、总助类3、中层21、员工49），在岗44（不含班子及总助类，中层16、员工28）。
2.2025年退出1人，进入0，退出大于进入1人。
3.营收目标高于2025年11080万元，利润总额高于5397.22万元。
4.拟招聘3人；供排水管理部综合管理业务员1人，编制8人，在岗2人；建设管理部建设业务员1人，编制12人，在岗11人；法务风控部法务风控业务员1人，编制6人，在岗3人。
5.综上，按进出平衡可招1人，营收利润均满足要求，建议同意招聘3人，即：供排水管理部综合管理业务员1人、建设管理部建设业务员1人、法务风控部法务风控业务员1人。</t>
  </si>
  <si>
    <t>建设管理部</t>
  </si>
  <si>
    <t>负责工程项目实施阶段的进度统计、质量检查、现场协调等基础事务等工作。</t>
  </si>
  <si>
    <t>081003给排水科学与工程                120105工程造价</t>
  </si>
  <si>
    <t>1201管理科学与工程
0814土木工程
0815水利工程</t>
  </si>
  <si>
    <t>1.具有5年以上施工、监理、设计等相关工作经验；                            2.具有下列职称/职业资格之一：中级职称、或具有二级建造师、二级造价工程师及以上资格证书</t>
  </si>
  <si>
    <t>法务风控部</t>
  </si>
  <si>
    <t>负责法律合规、审计、合同、招投标采购等模块的基础事务性等工作。</t>
  </si>
  <si>
    <t>030101K法学                   120103工程管理                      120109T工程审计                  120201K工商管理                     120207审计学</t>
  </si>
  <si>
    <t>030107经济法学
030108环境与资源保护法学
120100管理科学与工程
120202企业管理
120201会计学（审计理论与方法方向）</t>
  </si>
  <si>
    <t>法律职业资格证书（A 证）</t>
  </si>
  <si>
    <t>法学类</t>
  </si>
  <si>
    <t>1.具有一定的组织协调及沟通能力              2.法律职业资格证书（A证）</t>
  </si>
  <si>
    <t>根据岗位招录工作实际需要，该岗位需招聘持有法律职业资格证书（A 证）的专业人员，建议职称列调整为</t>
  </si>
  <si>
    <t>赫章县双河街道污水处理厂</t>
  </si>
  <si>
    <t>污水运营部</t>
  </si>
  <si>
    <t>负责公司污水处理厂（站）的生产运营、工艺调控、设备管理、水质达标排放及乡镇污水设施的运营监管等工作。</t>
  </si>
  <si>
    <t>082502环境工程
081003给排水科学与工程
081301化学工程与工艺</t>
  </si>
  <si>
    <t>初级及以上职称或对应的执（职）业资格证</t>
  </si>
  <si>
    <t>2年及以上</t>
  </si>
  <si>
    <t>1.具有2年及以上相关工作岗位从业经历。                                 2.具有环境工程助理工程师及以上资格证书</t>
  </si>
  <si>
    <t>贵州省赫章县</t>
  </si>
  <si>
    <t>工作强度较大，建议男性报考</t>
  </si>
  <si>
    <t>赫章县城污水处理厂现有人员难以兼顾多项工作任务等问题，导致厂区现场运营在应对突发水质异常等问题。为进一步强化厂区运营管理，提升综合管理效能，保障污水处理系统长期稳定达标运行，当前管理岗空缺且工艺技术岗位未配备人员，建议招聘1名副主任、1名工艺技术岗位。</t>
  </si>
  <si>
    <t>科级以下技能岗工作人员</t>
  </si>
  <si>
    <t>负责公司污水处理厂生产运行管理，组织工艺调控、水质监测、成本核算等工作。</t>
  </si>
  <si>
    <t>具有2年及以上相关工作岗位从业经历。</t>
  </si>
  <si>
    <t>该岗位已纳入第十四届贵州人才博览会招聘岗位中挂网公告</t>
  </si>
  <si>
    <t>贵州省毕节市大方县红旗街道石关社区石关一组大坡水厂</t>
  </si>
  <si>
    <t>0857-5220024</t>
  </si>
  <si>
    <t>生产技术部</t>
  </si>
  <si>
    <t>负责供水泵站的日常运行操作、设备巡检、维护保养、安全管理等工作。</t>
  </si>
  <si>
    <t>大专及以上学历</t>
  </si>
  <si>
    <t>530103电力系统自动化技术
560302电气自动化技术
560101机械设计与制造
560102机械制造与自动化
530106水电站机电设备与自动化
530105电力系统继电保护与自动化技术</t>
  </si>
  <si>
    <t>080801自动化
080201机械工程
080601电气工程及其自动化</t>
  </si>
  <si>
    <t>0808电气工程
0802机械工程
0815水利工程</t>
  </si>
  <si>
    <t>贵州省大方县</t>
  </si>
  <si>
    <t>需承担24小时应急值班任务</t>
  </si>
  <si>
    <t>退休补岗</t>
  </si>
  <si>
    <t>2025年拟招聘，因公司整合调整导致招聘工作滞后，岗位有所调整，建议同意招聘。</t>
  </si>
  <si>
    <t>工程建管部</t>
  </si>
  <si>
    <t>负责工程项目的日常现场管理、协调与信息传递工作，跟踪项目进展等工作。</t>
  </si>
  <si>
    <t>540301建筑工程技术
550101水文与水资源工程
550201水利工程
520804环境工程技术
520805环境信息技术</t>
  </si>
  <si>
    <t>081001土木工程
081003给排水科学与工程
081101水利水电工程
082502环境工程
082501环境科学与工程</t>
  </si>
  <si>
    <t>0814土木工程
0815水利工程
0830环境科学与工程
0859土木水利</t>
  </si>
  <si>
    <t>1.具有2年及以上相关工作岗位从业经历。                                  2.具有下列职称/职业资格之一：中级及以上职称、或二级建造师、二级造价工程师及以上职业资格证书。</t>
  </si>
  <si>
    <t>需长期户外工作</t>
  </si>
  <si>
    <t>负责污水运营部的行政文秘、文档管理、数据统计、后勤协调、部分化验辅助及乡镇站点联络等工作。</t>
  </si>
  <si>
    <t>520804环境工程技术
560101机械设计与制造
560102机械制造与自动化
630502国际经济与贸易
630701市场营销
560302电气自动化技术
610202计算机网络技术
540301建筑工程技术
550101水文与水资源工程
550201水利工程
620301药学</t>
  </si>
  <si>
    <t>082502环境工程
082501环境科学与工程
080201机械工程
020101经济学
020401国际经济与贸易
070101数学与应用数学
120202市场营销
050101汉语言文学
050102汉语言
080801自动化
080901计算机科学与技术
081001土木工程
081101水利水电工程
081301化学工程与工艺
081302制药工程</t>
  </si>
  <si>
    <t>0814土木工程
0815水利工程
0830环境科学与工程
0859土木水利
0812计算机科学与技术
0817化学工程与技术
0808电气工程
0802机械工程</t>
  </si>
  <si>
    <t>党政综合部</t>
  </si>
  <si>
    <t>负责公文处理、会议组织、行政保障、信息档案及综合协调等工作。</t>
  </si>
  <si>
    <t>120401公共事业管理
120402行政管理
030101K法学
050101汉语言文学
050102汉语言
050301新闻学
030504T马克思主义理论</t>
  </si>
  <si>
    <t>0501中国语言文学
0503新闻传播学
0552新闻与传播
0301法学
0305马克思主义理论
0307中共党史党建学</t>
  </si>
  <si>
    <t>贵州省毕节市黔西市文峰街道滨河湾小区A栋16楼，工作地址：贵州省毕节市黔西市花都大道公园壹号正门侧</t>
  </si>
  <si>
    <t>0857-4236608</t>
  </si>
  <si>
    <t>负责文件起草、会务管理、公文管理、接待管理、日常事务管理等工作。</t>
  </si>
  <si>
    <t>具备2年及以上行政综合管理经验。</t>
  </si>
  <si>
    <t>贵州省黔西市</t>
  </si>
  <si>
    <t>1.编制110（班子5、总助类1、中层18、员工86），在岗76（不含班子及总助类，中层11、员工65）。
2.2025年退出3人，进入0人，退出比进入多3人。
3.营收目标比2025年高335.92万元，利润总额高200万元。
4.拟招聘6人；资产财务部主办会计1人，编制5人，在岗3人；党政综合部综合管理员、党建（人资）专员各1人，编制6人，在岗4人；水厂设备维护员1人，编制15人，在岗15人（2026年拟退4人，但未报明细）；污水运营部机修人员1人，编制10人，在岗2人；水质检测中心化验员1人，编制5人，实际0人。
5.综上，进出平衡可招3人，营收利润要求可招3人，建议同意招聘6人，即：资产财务部主办会计1人、党政综合部综合管理员、党建（人资）专员各1人、污水运营部机修人员1人、水质检测中心化验员1人、水厂机修岗1人。</t>
  </si>
  <si>
    <t>负责开展好党的建设工作，制定公司人力资源管理和开发体系，执行薪酬管理制度等工作。</t>
  </si>
  <si>
    <t>具备2年及以上党建或人资相关工作经验。</t>
  </si>
  <si>
    <t>资产财务部</t>
  </si>
  <si>
    <t>负责会计核算、财务分析、预算管理、账务管理、税务管理、资金管理等工作。</t>
  </si>
  <si>
    <t>020101经济学
020301K金融学
120203K会计学
020307T经济与金融
120201K工商管理
120204财务管理</t>
  </si>
  <si>
    <t>020204金融学
120201会计学
1202工商管理</t>
  </si>
  <si>
    <t>具备相关工作经验2年及以上，熟悉会计管理工作业务流程。</t>
  </si>
  <si>
    <t>水厂</t>
  </si>
  <si>
    <t>负责水厂设备维修保养、设备巡检、故障排除等工作。</t>
  </si>
  <si>
    <t>530103电力系统自动化技术
530106水电站机电设备与自动化</t>
  </si>
  <si>
    <t>080601电气工程及其自动化
080604T电气工程与智能控制
080605T电机电器智能化</t>
  </si>
  <si>
    <t>080802电力系统及其自动化</t>
  </si>
  <si>
    <t>具备电气设备维修维护相关工作经验2年及以上，熟悉设备检测及故障处理工作。</t>
  </si>
  <si>
    <t>负责污水处理厂设备的日常维护和故障排除, 确保设备正常运行；定期对设备进行检查和维护等工作。</t>
  </si>
  <si>
    <t>水质检测中心</t>
  </si>
  <si>
    <t>负责开展好水质检测工作，采集原水、出厂水、管网末梢水等检测样品及水质监测等工作。</t>
  </si>
  <si>
    <t>070301化学
070302应用化学
070303T化学生物学
082501环境科学与工程</t>
  </si>
  <si>
    <t>0703化学
071704应用化学
0971环境科学与工程</t>
  </si>
  <si>
    <t>具备相关工作经验2年及以上，熟悉水质检测化验全流程。</t>
  </si>
  <si>
    <t>贵州省威宁县海边街道思源路</t>
  </si>
  <si>
    <t>协助生产技术主办开展企业制水工艺、设备运维、水质保障、管网技术等工作。</t>
  </si>
  <si>
    <t>081003给排水科学与工程
082502环境工程
080201机械工程
080601电气工程及自动化</t>
  </si>
  <si>
    <t>具有2年及以上相关工作岗位从业经历</t>
  </si>
  <si>
    <t>贵州省威宁县</t>
  </si>
  <si>
    <t>1.编制150人（含班子5、总助类3、中层25、员工117），在岗139人（不含班子，含中层30、员工109），因不满足
2.2025年退出4人，进入0人，退出大于进入4人。
3.营收目标比2025年完成值增加1651.61万元，利润总额增加2798.25万元。
4.拟招聘4人；财务资产部会计岗1名，编制8人，现在岗5人，有会计2人；生产技术部片区综合管理员、生产技术工作员各1人；营销服务部系统管理员1人。
5.综上，鉴于该公司由片区5家公司整合而成，且满足进出平衡，建议同意招聘。</t>
  </si>
  <si>
    <t>主要包括：费用核算及资金的结算；报表编制、上报及纳税申报等工作。</t>
  </si>
  <si>
    <t>120203K会计学
020101经济学
020301K金融学
120204财务管理</t>
  </si>
  <si>
    <t>营销服务部</t>
  </si>
  <si>
    <t>开展营销服务类核心系统的日常运维管理，主要包括：系统日常运维、数据管理等工作。</t>
  </si>
  <si>
    <t>080901计算机科学与技术
080902软件工程
080903网络工程
080911TL网络空间安全
080905物联网工程</t>
  </si>
  <si>
    <t>081200计算机科学与技术
083500软件工程
081200计算机科学与技术（网络方向）
083900网络空间安全</t>
  </si>
  <si>
    <t>全面负责辖区内供水管网抢修、用水抄表、水费收缴、水厂（泵站）运行保障等工作。</t>
  </si>
  <si>
    <t>580204电力系统自动化技术
580202电气自动化技术
580101机械设计与制造
580102机械制造与自动化
570301水电站动力设备与管理
570302机电设备运行与维护</t>
  </si>
  <si>
    <t>080201机械工程
080202机械设计制造及其自动化
080204机械电子工程
080601电气工程及其自动化
080604T电气工程与智能控制
080605T电机电器智能化</t>
  </si>
  <si>
    <t>080200机械工程                080201机械制造及其自动化
080202机械电子工程             080800电气工程</t>
  </si>
  <si>
    <t>贵州省金沙县城关镇唢呐门桥</t>
  </si>
  <si>
    <t>0857-7241165</t>
  </si>
  <si>
    <t>从事起草文件、落实收发文管理、安排领导会议、督促会议决策的落实、法务风控管理等工作。</t>
  </si>
  <si>
    <t>贵州省金沙县</t>
  </si>
  <si>
    <t>1.编制86（班子4、总助类1、中层14、员工67），在岗59（不含班子及总助类，中层12、员工47）。
2.2025年退出2人，进入0人，退出大于进入2人。
3.营收目标值较2025年完成值增加463.77万元，利润总额减少35.08万元。
4.拟招聘5人，其中2人为2025年批复名额；党政综合部综合管理员1人，编制7人，在岗5人；工程部工程技术员1人，编制7人，在岗8人（超编）；水厂电气设备维修员2人（1人为2025年未完成指标），编制23人，在岗21人；水质检测中心化验员1人（2025年指标），编制4人，在岗3人。
5.综上，按进出平衡可补2人，利润不满足要求，考虑2025年批复指标确因大方公司调整拟一起开展招聘导致未及时开展，但2026年经营状况会下滑，建议同意招聘3人，即：党政综合部综合管理员1人，水厂电气设备维修员1人，水质检测中心化验员1人。</t>
  </si>
  <si>
    <t>从事水厂电气设备维修管理等工作。</t>
  </si>
  <si>
    <t>080601电气工程及其自动化
080801自动化
080604T电气工程与智能控制</t>
  </si>
  <si>
    <t>080802电力系统及其自动化
080804电力电子与电力传动
080805电工理论与新技术</t>
  </si>
  <si>
    <t>根据检测结果指导水厂做好净水投药；开展好实验室管理、样品管理、仪器设备和化学用品废液处置管理、检测档案管理等工作。</t>
  </si>
  <si>
    <t>070301化学
070306T化学测量学与技术
082501环境科学与工程
082502环境工程
082503环境科学
082504环境生态工程
082507T水质科学与技术</t>
  </si>
  <si>
    <t>083001环境科学
083002环境工程
081704应用化学</t>
  </si>
  <si>
    <t>贵州省织金县清泉路23号</t>
  </si>
  <si>
    <t>0857-7633180</t>
  </si>
  <si>
    <t>负责公司日常行政、后勤、法务等综合事务的协调与管理；协助上级建立健全各项规章制度等工作。</t>
  </si>
  <si>
    <t>050101汉语言文学
050102汉语言
030101K法学
050301新闻学</t>
  </si>
  <si>
    <t>贵州省织金县</t>
  </si>
  <si>
    <t>1.编制91（班子5、总助类1、中层15、员工70），在岗62（不含班子及总助类，中层8、员工51）。
2.2025年退出5人，进入0人，退出大于进入5人。
3.营收目标较2025年完成值增加138.06万元，利润总额增加38.3万元。
4.拟招聘4人；党政综合部综合管理员1人，编制8人，在岗4人；水厂运行员2人，编制16人，在岗13人；工程技术部现场技术员1人，编制20人，在岗11人。
5.综上，满足进出平衡，建议同意招聘4人。</t>
  </si>
  <si>
    <t>负责水处理设施的日常操作、监控和维护；管理水厂设备、工艺流程和安全运行，落实水厂正常供水并满足水质标准等工作。</t>
  </si>
  <si>
    <t>540603给排水工程技术
520804环境工程技术
550302水电站电气设备
550303水电站运行与管理
550304水利机电设备运行与管理</t>
  </si>
  <si>
    <t>100706T药物化学
083001生物工控
080601电气工程及其自动化</t>
  </si>
  <si>
    <t>085905市政工程（含给排水等）
071004水生生物学
071005微生物学</t>
  </si>
  <si>
    <t>工程技术部</t>
  </si>
  <si>
    <t>负责水务项目施工过程中的技术指导、质量监督、安全管控及现场协调等工作。</t>
  </si>
  <si>
    <t>081001土木工程
081003给排水科学与工程
0810004建筑电气与智能化
0811水利水电工程</t>
  </si>
  <si>
    <t>0815 水利工程
081501水文学及水资源
081502 水力学及河流动力学081503水工结构工程
081504 水利水电工程</t>
  </si>
  <si>
    <t>贵州省毕节市七星关区碧阳街道碧阳大道城南印象二期6楼</t>
  </si>
  <si>
    <t>0857—8286690</t>
  </si>
  <si>
    <t>从事公司招聘、员工关系管理、落实公司培训管理、职业规划、人事档案管理、组织薪酬绩效考核、请销假管理等工作。</t>
  </si>
  <si>
    <t>030101K法学
030201政治学与行政学
120206人力资源管理
120402行政管理
030505TK工会学
120211T劳动关系
120403劳动与社会保障</t>
  </si>
  <si>
    <t xml:space="preserve">
030101法学理论030103宪法学与行政法学
030201政治学理论
120401行政管理
020207劳动经济学
030301社会学</t>
  </si>
  <si>
    <t>1.编制37（班子4、总助类1、中层9、员工23），在岗16（不含班子及总助类，中层7、员工9）。
2.2025年退出0人，进入1人，退出小于进入1人。
3.营收指标较2025年完成值增加702.32万元，利润总额减少299.55万元。
4.拟招聘4人；党政综合部人事专员1人，编制5人，在岗2人；工程管理部项目负责人1人，编制10人，在岗4人；物资采购部物资采购专员1人，编制4人，在岗2人；资产财务部出纳1人，编制3人，在岗2人；资产财务部出纳1人，编制3人，在岗2人。
5.综上，不满足进出平衡，不满足营收利润要求。建议同意招聘。</t>
  </si>
  <si>
    <t>工程管理部</t>
  </si>
  <si>
    <t>从事项目施工管理、项目部设立、组建和管理、工程项目的技术、质量、进度、成本控制等工作。</t>
  </si>
  <si>
    <t>081001土木工程
081003给排水科学与工程
081101水利水电工程
120103工程管理
120105工程造价</t>
  </si>
  <si>
    <t>081402结构工程081403市政工程081504水利水电工程085905市政工程（含给排水等）</t>
  </si>
  <si>
    <t>同时具有下列职称及职业资格：一级建造师（市政或房建、水利、机电专业）、中级职称及以上</t>
  </si>
  <si>
    <t>物资采购部</t>
  </si>
  <si>
    <t>从事物资采购工作，含采购计划制定、合同签订、采购执行、 成本控制等工作。</t>
  </si>
  <si>
    <t>120201K工商管理
020401国际经济与贸易
120602物流工程
080201机械工程
080801自动化</t>
  </si>
  <si>
    <t>1251工商管理
120204技术经济及管理
020206国际贸易学
081101控制理论与控制工程
081103系统工程
081102检测技术与自动化装置</t>
  </si>
  <si>
    <t>从事现金、银行存款的日常收付、保管、记录与核对、管理公司账户，确保公司资金安全、准确、高效流转等工作</t>
  </si>
  <si>
    <t>120203K会计学120204财务管理020301K金融学</t>
  </si>
  <si>
    <t>120201会计学
1253会计
020204金融学</t>
  </si>
  <si>
    <t>贵州省毕节市金沙县鼓场街道玉屏社区黎明花园东区3楼</t>
  </si>
  <si>
    <t>负责日常报销、资金支付的审核，开展日常核算工作；协助融资工作；协助资产管理等工作。</t>
  </si>
  <si>
    <t>120203K会计学                      120204财务管理                   020301K金融学</t>
  </si>
  <si>
    <t>1.编制59（班子4、总助类1、中层6、员工54），在岗10（不含班子及总助类，中层3、员工7），44名劳派人员。
2.2025年退出0人，进入4人，退小于进4人。
3.营收指标较2025年完成值增加372.2万元，利润总额增加99.8万元。
4.拟招聘2人；资产财务部会计1人，编制3人，在岗2人；经营管理部调度中心调度员1人，编制37，在岗4人（但还有44名劳派人员）。
5.综上，建议同意招聘资产财务部会计1人。</t>
  </si>
  <si>
    <t>贵州省贵阳市南明区宝山南路84号</t>
  </si>
  <si>
    <t>0851-85866595</t>
  </si>
  <si>
    <t>财务部（融资工作部）</t>
  </si>
  <si>
    <t>负责预算及资金管理等相关工作。</t>
  </si>
  <si>
    <t>020101经济学
020201K财政学
020301K金融学
120201K工商管理
120203K会计学
120204财务管理</t>
  </si>
  <si>
    <t>020203财政学
020204金融学
020208统计学
1251工商管理
1253会计</t>
  </si>
  <si>
    <t>1、能组织各预算责任单位编制全面预算管理报表
2、能审核、编制公司财务预算，并出具会计报表和预算分析报告
3、熟练使用Word、Excel等办公软件
4、财务相关工作经历5年及以上</t>
  </si>
  <si>
    <t>1、社会年龄限制条件建议放宽至40周岁以下；2、若此次内部招录岗位发生流聘，调整为社会招录，社会招录须全日制本科及以上学历，且持有本岗位对应的中级职称，专业要求按流聘岗位此表对应岗位外部招聘专业要求进行招录</t>
  </si>
  <si>
    <t>1.编制81（含班子7、总助类2、中层23、专业技术5、员工44），在岗不含班子50（中层18、员工32）。
2.2025年退出1，进入1，出等于进。
3.营收目标增加9596.17万元，利润总额减少3409.26万元。
4.拟招聘13人；财务部（融资工作部）预算及资金管理岗、财务核算岗、审计岗各1人，编制12人，在岗7人（其中预算及核算各1人）；办公室（党委、董事会、经理层办公室）文秘岗1人，编制7人，在岗6人（文秘岗1人）；纪检（一、二室）工作人员1人，编制6人，在岗3人；组织人事部劳动关系岗、干部档案岗各1人，编制8人，在岗5人（主任实际已不在岗，拟新招岗位无人）；党群工作部党务岗1人，编制3人，在岗1人（复核）；企业发展部股权管理岗1人，编制10人，在岗7人（股权管理岗1人）；经营管理部污水处理岗、营销系统管理岗、电气工程师（强电）各1人，编制10人，在岗7人（污水处理岗1人、营销系统管理岗及电气工程师未配）；信息和技术研发部设备技术岗PRC1人，编制5人，在岗3人（拟招岗位未配）。
5.进出平衡及营收均不满足要求，但考虑水务公司管理55家公司，体量和难度较大，建议同意招聘9人。分别为财务部（融资工作部）财务核算1人、组织人事部劳动关系和干部档案各1人、党群工作部党务1人、企业发展部股权管理1人、经营管理部营销系统管理岗和电气工程师（强电）各1人、信息和技术研发部设备技术岗PRC1人、纪检（一、二）室1人。（未达成一致意见）</t>
  </si>
  <si>
    <t>负责日常财务核算、账务处理与凭证审核等相关工作</t>
  </si>
  <si>
    <t>1、精通财务会计，适应公司业务发展需求，解决技术性会计处理能力；
2、完善内控缺陷；融资、并购财务处理等相关财务疑难问题，能提升整体财务管理水平。
3、熟练使用Word、Excel等办公软件
4、财务相关工作经历10年及以上</t>
  </si>
  <si>
    <t>负责公司生产经营活动的内控审计等相关工作。</t>
  </si>
  <si>
    <t>020101经济学
020201K财政学
020301K金融学
120201K工商管理
120203K会计学
120204财务管理120207审计学</t>
  </si>
  <si>
    <t>020203财政学
020204金融学
020208统计学
1251工商管理
1253会计
0257审计</t>
  </si>
  <si>
    <t>1.精通财务、会计、税务、审计等专业知识，熟悉财务、税收等相关法律法规和政策
2.熟练使用Word、Excel等办公软件，良好的沟通技巧及文字处理能力。
3.5年以上财务、审计工作经历</t>
  </si>
  <si>
    <t>纪检（一、二室）</t>
  </si>
  <si>
    <t>负责监督执纪、廉政教育、作风督查，受理信访举报等相关工作。</t>
  </si>
  <si>
    <t>030101K法学
030108TK纪检监察120203K会计学
120207审计学</t>
  </si>
  <si>
    <t>030101法学理论
030102法律史
120201会计学
0257审计
035102 法律（法学）</t>
  </si>
  <si>
    <t>1.2年及以上专职纪检监察工作经验，有国企相应岗位工作经验优先；
2.熟悉纪检监察党内法规、法律法规，具备较强的监督执纪和审查调查能力；
3.有较好的文字表达和沟通协调能力；
4.作风踏实、细致严谨，保密意识与责任心强。</t>
  </si>
  <si>
    <t>办公室（党委、董事会、经理层办公室）</t>
  </si>
  <si>
    <t>负责文稿起草、文书管理与信访办理，协助调研并撰写报告等相关工作。</t>
  </si>
  <si>
    <t>050101汉语言文学
050102汉语言
050107T秘书学
050113T应用中文
120401公共事业管理
120402行政管理</t>
  </si>
  <si>
    <t>030506中国近现代史基本问题研究
050102语言学及应用语言学
050103汉语言文字学
120401行政管理
1252公共管理</t>
  </si>
  <si>
    <t>1.2年及以上文秘工作经验，有信访工作经验者优先；
2.精通办公室综合事务，熟悉信访工作流程；
3.具备较强的统筹协调、沟通执行能力，抗压能力强，能高效处理复杂事务与突发工作；
4.作风踏实、细致严谨，保密意识与责任心强。</t>
  </si>
  <si>
    <t>组织人事部</t>
  </si>
  <si>
    <t>负责本部劳动关系全流程管理，处理合同及争议，协助员工入转调离手续等相关工作。</t>
  </si>
  <si>
    <t>120206人力资源管理
120211T劳动关系
020401国际经济与贸易
020101经济学
030101K法学</t>
  </si>
  <si>
    <t>020106人口、资源与环境经济学
020207劳动经济学</t>
  </si>
  <si>
    <t>经济类、政工类、人力资源管理类</t>
  </si>
  <si>
    <t>1、具有2年以上人力资源实操工作经验；
2、掌握劳动法、劳动合同法等知识；
3、熟悉国家及地方的有关政策法规；
4、熟悉企业人力资源六模块中人力资源规划、招聘、培训和劳动关系的工作内容，并能运用相关知识开展工作；
5、熟练使用各种办公软件。</t>
  </si>
  <si>
    <t>负责本部干部档案材料的收集、鉴别、整理、归档等相关工作。</t>
  </si>
  <si>
    <t>120502档案学
050101汉语言文学
120402行政管理120206人力资源管理
030101K法学</t>
  </si>
  <si>
    <t>120503档案学
120401行政管理
035102法律（法学）</t>
  </si>
  <si>
    <t>1、中共正式党员；
2、具有2年及以上干部档案管理、人事档案管理相关工作经验；
3、有党政机关、国有企业干部档案管理工作经验者优先；
4、能够独立处理档案管理过程中的常见问题，熟悉档案审核、档案数字化、档案保管维护等工作；
5、熟练使用各种办公软件、具备档案业务问题研究能力，能够协助制定档案工作方案。</t>
  </si>
  <si>
    <t>党群工作部</t>
  </si>
  <si>
    <t>负责公司日常党建工作，组织党委会议与党员教育管理，起草党建材料等工作。</t>
  </si>
  <si>
    <t>030201政治学与行政学
030501科学社会主义
030502中国共产党历史
030503思想政治教育
030504T马克思主义理论
050101汉语言文学
050102汉语言
050107T秘书学
050113T应用中文
120401公共事业管理
120402行政管理</t>
  </si>
  <si>
    <t>010101马克思主义哲学
010102中国哲学
020101政治经济学
020102经济思想史
030201政治学理论
030402马克思主义民族理论与政策
030501马克思主义基本原因
030502马克思主义发展史
030503马克思主义中国化研究
030505思想政治教育
030506中国近现代史基本问题研究
050102语言学及应用语言学
050103汉语言文字学
120401行政管理
1252公共管理</t>
  </si>
  <si>
    <t>1.中共正式党员，具备初级政工师及以上优先；
2.掌握党的政策、形势和各项党委工作流程；
3.熟悉党务工作，具备较强的沟通协调能力、公文写作能力，执行力强；
4.具备3年及以上行政事业单位、国企、大型民营企业党建工作相关工作经历；
5.工作责任感、组织纪律性、团队协作意识和抗压能力较强，能够熟悉运用各种办公软件。</t>
  </si>
  <si>
    <t>企业发展部</t>
  </si>
  <si>
    <t>负责本部及下属公司股权管理维护，统筹股权投资项目调研、尽调、洽谈与签约，办理股权收购、划转及章程修订等工作。</t>
  </si>
  <si>
    <t>030101K法学
120203K会计学
020301K金融学</t>
  </si>
  <si>
    <t>120201会计学
035102 法律（法学）
020204金融学</t>
  </si>
  <si>
    <t>有市场管理、投资合作、三方尽调工作经验者优先</t>
  </si>
  <si>
    <t>统筹下属公司污水处理运营管理，建标准化体系，严控工艺、设备与安全等相关工作。</t>
  </si>
  <si>
    <t>082502环境工程
070301化学
081301化学工程与工艺
081003给排水科学与工程</t>
  </si>
  <si>
    <t>085701环境工程
085905市政工程
081701化学工程
070302分析化学</t>
  </si>
  <si>
    <t>环境工程类</t>
  </si>
  <si>
    <t>1、5年及以上污水处理、运营等相关工作经验；
2、要了解在线监测设备规范要求；
3、熟悉污水处理行业运营模式、成本构成及绩效考核体系搭建者优先。</t>
  </si>
  <si>
    <t>负责县区供水营销收费管理与督查指导、数据统计分析，熟悉相关政策及系统运维等工作。</t>
  </si>
  <si>
    <t>120202市场营销
120201K工商管理
120401公共事业管理
120402行政管理
120102信息管理与信息系统</t>
  </si>
  <si>
    <t>120401行政管理</t>
  </si>
  <si>
    <t>2年以上相关工作经历，具有市场营销、客户服务、综合管理、信息化系统管理等相关工作经历；熟悉供水行业政策、业务办理流程、客户沟通及服务规范，具备指导县区供水经营规范化建设能力；能适应长期出差；中共党员优先。</t>
  </si>
  <si>
    <t>负责电气及自控系统运维检修、故障处理，参与安装调试与技改，开展安全检查等相关工作。</t>
  </si>
  <si>
    <t>080601电气工程及其自动化
080605T电机电器智能化。</t>
  </si>
  <si>
    <t>085801电气工程080802电力系统及其自动化
080801 电机与电器</t>
  </si>
  <si>
    <t>机械、电气类</t>
  </si>
  <si>
    <t>5年以上相关工作经历，具有电气设备运维、供配电、高低压系统等相关工作经历，熟悉电气原理图、设备检修、安全操作规程及应急处置流程，具备较强的现场实操和故障排查能力。</t>
  </si>
  <si>
    <t>信息和技术研发部</t>
  </si>
  <si>
    <t>负责供排水新技术新设备调研、引进、评估与推广，提供技术支持，参与技术审查及研发等工作。</t>
  </si>
  <si>
    <t>080201机械工程
081003给排水科学与工程
082502环境工程082505T环保设备工程
080601电气工程及其自动化</t>
  </si>
  <si>
    <t>085501机械工程083002环境工程</t>
  </si>
  <si>
    <t>1、5年以上水务行业或相关领域设备技术管理、设备维护或研发工作经验；
2、熟悉供排水行业常用设备原理、性能及选型。</t>
  </si>
  <si>
    <t>贵阳市花溪区西江路贵州水投智能智造园</t>
  </si>
  <si>
    <t>水表检定中心</t>
  </si>
  <si>
    <t>协助制定中心年度计划及预算，负责分解任务并跟踪执行进度，协调解决人员调配、设备调度等运营问题。</t>
  </si>
  <si>
    <t>080301测控技术与仪器
080201机械工程
080202机械设计制造及其自动化080205工业设计080801自动化080601电气工程及其自动化</t>
  </si>
  <si>
    <t>080201机械制造及其自动化
080202机械电子工程
080203机械设计及理论
080401精密仪器及机械
080402测试计量技术及仪器
080801电机与电器
080802电力系统及其自动化</t>
  </si>
  <si>
    <t>5年以上水表检定、计量实验或水利行业相关工作经验；</t>
  </si>
  <si>
    <r>
      <rPr>
        <sz val="14"/>
        <color theme="1"/>
        <rFont val="宋体"/>
        <charset val="134"/>
      </rPr>
      <t>1.编制84人（班子5、总助类2、中层13、员工64），在岗23人（不含班子和总助类，中层5、员工18）。
2.2025年退出0人，进入10人。
3.拟招聘6人；水表检定中心副主任、技术主管各1人，编制11人，在岗0人；水质检测中心质量负责人、技术负责人各1人，编制16人，在岗0人；综合部副主任1人，编制6人，在岗5人；运营部污水处理厂副厂长1人，编制31人，在岗9人。
4.综上，建议同意招聘</t>
    </r>
    <r>
      <rPr>
        <sz val="14"/>
        <color rgb="FFFF0000"/>
        <rFont val="宋体"/>
        <charset val="134"/>
      </rPr>
      <t>6</t>
    </r>
    <r>
      <rPr>
        <sz val="14"/>
        <color theme="1"/>
        <rFont val="宋体"/>
        <charset val="134"/>
      </rPr>
      <t>人，其中运营部污水处理厂副厂长1人。虽不满足进出平衡，考虑水表检定中心和水质检测中心为新增业务，建议同意招聘水表检定中心副主任、技术主管各1人，水质检测中心质量负责人、技术负责人、</t>
    </r>
    <r>
      <rPr>
        <sz val="14"/>
        <color rgb="FFFF0000"/>
        <rFont val="宋体"/>
        <charset val="134"/>
      </rPr>
      <t>综合部科级以下管理岗工作人员</t>
    </r>
    <r>
      <rPr>
        <sz val="14"/>
        <color theme="1"/>
        <rFont val="宋体"/>
        <charset val="134"/>
      </rPr>
      <t>各1人。</t>
    </r>
  </si>
  <si>
    <t>根据检定目标及法规，牵头检测设备选型、安装调试与验收，制定计量器具校准维护计划等相关工作。</t>
  </si>
  <si>
    <t>080301测控技术与仪器
080201机械工程
080202机械设计制造及其自动
080205工业设计080801自动化080601电气工程及其自动化</t>
  </si>
  <si>
    <t>贵州省贵阳市息烽县永靖镇马当田村坪上组97号3楼</t>
  </si>
  <si>
    <t>组织编制与修订质量手册、程序文件等体系文件，搭建适配CMA要求的质量管理体系等工作。</t>
  </si>
  <si>
    <t>082501环境科学与工程
082502环境工程
082503环境科学
070301化学
070302应用化学
081301化学工程与工艺
081306T化工安全工程
080401材料科学与工程
080403材料化学
080402材料物理
070201物理学
070202应用物理学
070205T系统科学与工程
071001生物科学
071004生态学
080201机械工程
080202机械设计制造及其自动化
080205工业设计
080209T机械工艺技术
080301测控技术与仪器</t>
  </si>
  <si>
    <t>078001药物化学
078002药剂学
070201理论物理
081701化学工程
081702化学工艺
081703生物化工
081704应用化学
070301无机化学
070302分析化学
070303有机化学
070304物理化学
070305高分子化学与物理</t>
  </si>
  <si>
    <t>从事环境监测相关工作5年以上经历；</t>
  </si>
  <si>
    <t>因水质中心设在息烽县，工作地点在息烽县。</t>
  </si>
  <si>
    <t>考虑到检测工作的特殊性，建议招聘时以初级职称以化学检测类为招聘要求，因在前面的选项中无法选择，特在此备注。</t>
  </si>
  <si>
    <t>主持新增检测项目及方法的技术验证审核，编制审批技术文件，统筹能力验证与质量控制等技术工作。</t>
  </si>
  <si>
    <t>综合部</t>
  </si>
  <si>
    <t>负责党建、行政、人力、后勤、保密及信访维稳等工作。</t>
  </si>
  <si>
    <t>050101汉语言文学
050201英语
120201K工商管理
030101K法学
030503思想政治教育
030504T马克思主义理论</t>
  </si>
  <si>
    <t>030101法学理论
050103汉语言文字学
030501马克思主义基本原理
120204技术经济及管理
050201英语语言文学</t>
  </si>
  <si>
    <t>政工类</t>
  </si>
  <si>
    <t>40周岁及以下</t>
  </si>
  <si>
    <t>2年以上国有企业办公室相关工作经验。</t>
  </si>
  <si>
    <t>优先考虑内部招聘，若流聘，转为外部招聘。</t>
  </si>
  <si>
    <t>贵州省安顺市关岭布依族苗族自治县顶云街道顶云污水处理厂</t>
  </si>
  <si>
    <t>协助负责污水厂日常生产运营工作，确保厂区生产的安全、平稳，各项工艺指标达标，降低生产成本。</t>
  </si>
  <si>
    <t>082501环境科学与工程
082502环境工程
082503环境科学
081101水利水电工程
081105T水利科学与工程水
080801自动化
080601电气工程及其自动化
080201械工程
080202机械设计制造及其自动化
070301化学
070302应用化学</t>
  </si>
  <si>
    <t>078001药物化学
078002药剂学
070201理论物理
081701化学工程
081702化学工艺
081703生物化工
081704应用化学
070301无机化学
070302分析化学
070303有机化学
070304物理化学
070305高分子化学与物理
077601环境科学
077602环境工程
080801电机与电器
080802电力系统及其自动化</t>
  </si>
  <si>
    <t>具有3年及以上供排水行业或机电自动化相关工作经验</t>
  </si>
  <si>
    <t>需在省内交流轮岗</t>
  </si>
  <si>
    <t>息烽县永靖镇坪上工业园区</t>
  </si>
  <si>
    <t>负责分区计量数据采集分析与台账维护，跟踪异常并推动整改，为漏损控制、压力管理等相关工作。</t>
  </si>
  <si>
    <t>080801自动化
080806T智能装备与系统
080808T智能工程与创意设计
080901计算机科学与技术
080902软件工程
080903网络工程
080907T智能科学与技术080909T电子与计算机工程</t>
  </si>
  <si>
    <t>085405软件工程</t>
  </si>
  <si>
    <t>1、具有2年及以上智能化技术及管理相关工作经历；
2、品行端正，服从安排，能吃苦耐劳，有较强的责任心，独立完成工作的能力；
3、具备完成独立PLC编程能力。</t>
  </si>
  <si>
    <t>贵州省息烽县</t>
  </si>
  <si>
    <t>1.编制未核定，在岗110（班子4、顾问1、总助类2、中层13、员工90）。
2.2025年退出4人，进入4人。
3.营销服务部拟招聘技术信息岗、DMA分区数据管理岗各1人，原水管理部拟招聘水库观测运行岗1人，财务资产部拟招聘会计岗1人。
4.不满足进出平衡，但考虑息烽公司降本增效明显且拟建设2座水库（清沙河水库和中坝水库）转运行无运行管理人员；会计邹默于2026年1月调动至水务湖潮公司，现由息烽水环境公司会计兼职，工作量较大，无法兼顾；为进一步提升管理质效，建议同意招聘3人，即DMA分区数据管理岗各1人，水库观测运行岗1人，财务资产部会计1人。</t>
  </si>
  <si>
    <t>原水管理部</t>
  </si>
  <si>
    <t>负责水库水位、雨量等数据观测记录，上报异常，协助调度、巡查及运维，保障水库安全稳定运行。</t>
  </si>
  <si>
    <t>081101水利水电工程
081102水文与水资源工程
081104T水务工程
081105T水利科学与工程
082801建筑学
081801交通运输</t>
  </si>
  <si>
    <t>081504水利水电工程</t>
  </si>
  <si>
    <t>1、中共党员优先；
2、具有2年及相关工作经历；
3、品行端正，服从安排，能吃苦耐劳，有较强的责任心，有独立完成工作的能力</t>
  </si>
  <si>
    <t>负责日常账务处理及税费申报，编制并报送公司预算、年终决算，完成会计凭证、会计账簿、报表等工作。</t>
  </si>
  <si>
    <t>120203K会计学
120201K工商管理
120204财务管理
120206人力资源管理</t>
  </si>
  <si>
    <t>120201会计学</t>
  </si>
  <si>
    <t>1、具有2年及以上会计核算、工商管理、财务管理及人力资源管理相关工作经历。
2、熟悉财经、税收法律法规，具备独立填写预算报表工作能力，熟悉使用财务软件，办公软件。
3、品行端正，服从安排，能吃苦耐劳，有较强的责任心，独立完成工作的能力。</t>
  </si>
  <si>
    <t>贵州省安顺市关岭自治县顶云街道下良寨C1区1栋</t>
  </si>
  <si>
    <t>负责设备维护与保养、故障诊断与维修、技术管理与优化等相关工作。</t>
  </si>
  <si>
    <t>080201机械工程
081101水利水电工程
080801自动化
080806T智能装备与系统</t>
  </si>
  <si>
    <t>080201机械制造及其自动化
081504水利水电工程</t>
  </si>
  <si>
    <t>具有机电维修基本知识，能吃苦耐劳，任劳任怨、认真细心，责任心强。</t>
  </si>
  <si>
    <t>贵州省关岭县</t>
  </si>
  <si>
    <t>1.编制136人（含班子3、总助类2、中层11、员工120），在岗62人（含班子3、总助类2、中层11、员工45）。
2.2025年退出2人，进入3人，退小于进1人。
3.拟招聘3人；生产技术部机电维修岗、水质检测员、制水运行岗各1人，编制20，在岗19；经营管理部安装维修岗1人，编制17人，在岗19人。
4.综上，考虑其机电维修成本因素，建议同意招聘1人。</t>
  </si>
  <si>
    <t>安顺市平坝区昌兴大道平水小区A栋</t>
  </si>
  <si>
    <t>0851-34224241</t>
  </si>
  <si>
    <t>负责账务处理、税费申报及预决算编制，报送报表与检查资料，做好会计凭证、账簿等档案归集管理工作。</t>
  </si>
  <si>
    <t>120203K会计学
120204财务管理
120207审计学
020201K财政学
020202税收学</t>
  </si>
  <si>
    <t>120201会计学
0257审计
020203财政学</t>
  </si>
  <si>
    <t>1、中共党员优先
2、具有2年及以上会计工作经历。
3、熟悉财经、税收法律法规，具备独立填写预算报表工作能力，熟悉使用财务软件，办公软件。
4、品行端正，服从安排，能吃苦耐劳，有较强的责任心，独立完成工作的能力。</t>
  </si>
  <si>
    <t>贵州省安顺市</t>
  </si>
  <si>
    <t>1.编制56人（含班子3、总助类2、中层7、员工44），在岗56人（含班子3、总助类2、中层7、员工44）。
2.2025年退出1人（副总经理），进入1人。
3.拟招聘财务资产部会计岗1人，编制2人，在岗2人。
4.综上，不满足进出平衡，且部门现已满编，建议不同意招聘。</t>
  </si>
  <si>
    <t>贵州省安顺市平坝区白云镇车头村三期污水处理厂</t>
  </si>
  <si>
    <t>运营管理部</t>
  </si>
  <si>
    <t>负责污水厂内电气设备的安全运行、维护及故障处置，保障电气系统稳定高效运转</t>
  </si>
  <si>
    <t>080601电气工程及其自动化</t>
  </si>
  <si>
    <t>080802                      电力系统及其自动化</t>
  </si>
  <si>
    <t>从事电气相关工作2年及以上</t>
  </si>
  <si>
    <t>1.编制66人（含班子4、总助类2、中层2、员工58），在岗19人（含班子2、中层2、员工15）。
2.2025年退出1人，进入1人。
3.拟招聘运营管理部电气设备维修岗、化验岗各1人，编制5人，在岗2人。
4.管理污水处理厂7座，2座污水站，现在公司无专业电气设备维修人员，化验岗只有劳务人员。
5.综上，建议同意招聘2人，即运营管理部电气设备维修岗、化验岗各1人。</t>
  </si>
  <si>
    <t>负责污水厂内开展水质取样与指标检测，记录上报数据，操作维护化验设备，管理分管试剂与实验安全。</t>
  </si>
  <si>
    <t>070301 化学
070302 应用化学
070303T 化学生物学
070304T 分子科学与工程
070305T 能源化学
070306T 化学测量学与技术
070307T 资源化学</t>
  </si>
  <si>
    <t>081701化学工程
081702化学工艺
081703生物化工
081704应用化学
081705工业催化</t>
  </si>
  <si>
    <t>从事化学、化验相关工作2年及以上</t>
  </si>
  <si>
    <t>考虑到化验工作的特殊性，建议招聘时以化验检测职业证书为招聘条件，不考虑工程类初级职称，因在前面的选项中无法选择，特在此备注。</t>
  </si>
  <si>
    <t>贵州省黔南州惠水县涟江街道程番水厂内</t>
  </si>
  <si>
    <t>协助统筹综合办日常管理协调，保障党建、行政、人力、后勤、保密及信访维稳等工作高效有序开展。</t>
  </si>
  <si>
    <t>120203K会计学
120204财务管理020101经济学
020301K金融学
020201K财政学
020202税收学</t>
  </si>
  <si>
    <t>120201会计学
1253会计
0253税务</t>
  </si>
  <si>
    <t>1.具有2年及以上相关工作经历，持有初级会计职称；
2.熟悉国家会计法律法规和会计工作流程；
3.熟悉应用财务及ofce办公软件，对用友、金算盘等财务系统有实际操作者优先考虑。</t>
  </si>
  <si>
    <t>贵州省惠水县</t>
  </si>
  <si>
    <t>1.过渡期，人员未划转，3名班子由黔惠、惠水公司班子兼职，黔惠、惠水、恒沣公司实行“合署办公”模式。
2.贵州省惠水黔惠城乡供水有限责任公司编制18人（含班子4、中层3、员工13），在岗13人（含班子2、员工11），在岗含会计1名，无出纳。
3.拟招聘财务资产部会计岗1名，贵州省惠水黔惠城乡供水有限责任公司拟招聘出纳岗1名，若考虑合署办公，已有会计1名，否则建议原则不同意新招会计1名，出纳岗建议内部招聘。</t>
  </si>
  <si>
    <t>120203K会计学
120204财务管理120207审计学
020201K财政学
020202税收学</t>
  </si>
  <si>
    <t>1.过渡期，人员未划转，3名班子由黔惠、惠水公司班子兼职，黔惠、惠水、恒沣公司实行“合署办公”模式。
2.贵州省惠水黔惠城乡供水有限责任公司编制18人（含班子4、中层3、员工13），在岗13人（含班子2、员工11），在岗含会计1名，无出纳。
3.拟招聘财务资产部会计1名，考虑三家公司合署办公，建议同意招聘。</t>
  </si>
  <si>
    <t>贵州省施秉县城关镇环城南路1号</t>
  </si>
  <si>
    <t>0855-4223300</t>
  </si>
  <si>
    <t>120203k会计学
120204财务管理
120207审计学
020201K财政学
020202税收学</t>
  </si>
  <si>
    <t>120201会计学
0257审计学
020203财政学</t>
  </si>
  <si>
    <t>贵州省施秉县</t>
  </si>
  <si>
    <t>1.施秉公司新三定还没有审出来，正在草拟中，原编制52人（含班子3、总助类2、中层8、员工39），在岗33人（含班子5、顾问1、中层10，员工16），其中1名中层为驻村人员。
2.2025年退出0人，进入0人。
3.拟招聘财务资产部会计岗1人，编制2人，在岗2人（1人中专学历51岁，1人高中学历43岁）；营销服务部管网巡检维修员1人，编制18人，在岗6人；工程管理部技术质量岗1人，编制2人，在岗1人；招聘理由为2022年退休1人，2023年退休1人，2024年退休2人，已报人员明细。
4.综上，建议同意招聘1人。</t>
  </si>
  <si>
    <t>贵州省岑巩县㵲水街道大园路山语城1号楼</t>
  </si>
  <si>
    <t>0855-3571756</t>
  </si>
  <si>
    <t>负责各类供水水质检测分析，严格执行国标规范，保证数据准确及时，为供水水质安全提供技术支撑。</t>
  </si>
  <si>
    <t>070301化学
070302应用化学
070303T化学生物学
070306化学测量学与技术
082502环境工程</t>
  </si>
  <si>
    <t>0703化学
081704应用化学
083002环境工程</t>
  </si>
  <si>
    <t>具有3年以上水质化验相关的工作经历。</t>
  </si>
  <si>
    <t>贵州省岑巩县</t>
  </si>
  <si>
    <t>1.编制81人（班子3、中层17、员工61），在岗65人（不含班子，中层11、员工54）。
2.2025年退出3，进入10人（划转），核实是否为原在岗人员，身份变更。
3.拟招聘3人；水质检测中心化验岗1人，编制4人，在岗3人；下溪水库运行管理部水库运行岗1人，编制6人，在岗4人（为水厂职工兼职值守）；财务资产部会计岗1人，编制5人，在岗5人。
4.综上，建议同意招聘2人，即下溪水库运行管理部水库运行岗1人，水质检查中心化验岗1人。</t>
  </si>
  <si>
    <t>下溪水库运行管理部</t>
  </si>
  <si>
    <t>水库运行操作直接执行者，负责设备日常巡检、操作及基础数据记录，保障水库正常运行稳定。</t>
  </si>
  <si>
    <t>540603给排水工程技术550203工程造价
530110机电设备运行与维护</t>
  </si>
  <si>
    <t>081003给排水科学与工程
120105工程造价</t>
  </si>
  <si>
    <t>085905市政工程（含给排水等）</t>
  </si>
  <si>
    <t>具有有3年以上工程建设管理、水库运行管理工作经历。</t>
  </si>
  <si>
    <t>建议不考虑初级职称，可考虑职业资格证方向（如电工、水质检测等）</t>
  </si>
  <si>
    <t>全面负责污水厂运营管理与技术指导，保障设施稳定运行、出水达标，制定规程与预案，抓好团队管理、安全环保工作。</t>
  </si>
  <si>
    <t>082502环境工程
081003给排水科学与工程</t>
  </si>
  <si>
    <t>077602环境工程</t>
  </si>
  <si>
    <t>具有3年以上污水处理厂管理相关的工作经历。</t>
  </si>
  <si>
    <t>1.编制9人（含班子2、中层1、员工6），在岗2人（不含班子、员工2）。
2.2025年退出0人，进入0人。
3.拟招聘污水处理部污水运营主管岗1人，编制2人，在岗1人，原污水运营部负责人因意外2024年10月去世后一直未招到人，需补岗。
4.鉴于原污水运营部负责人因意外2024年10月去世后一直未招到人，建议同意污水处理部招聘1人。</t>
  </si>
  <si>
    <t>贵州省遵义市桐梓县海校街道文笔路民生苑小区90号</t>
  </si>
  <si>
    <t>0851-26620056</t>
  </si>
  <si>
    <t>负责公司自控系统运维、故障处置、技改优化及技术支持，保障系统稳定运行</t>
  </si>
  <si>
    <t>080202机械设计制造及其自动化
080601电气工程及其自动化
080801自动化</t>
  </si>
  <si>
    <t>080201机械制造及其自动化
080802电力系统及其自动化</t>
  </si>
  <si>
    <t>应届毕业生</t>
  </si>
  <si>
    <t>贵州省桐梓县</t>
  </si>
  <si>
    <t>1.编制197人（含班子5、中层22、员工170），在岗93人（含班子3、顾问1、中层22、员工67）。
2.2025年退出9人，进入2人，退出大于进入7人。
3.拟招聘2人；生产技术部自动化控制管理专业技术人员、化验类技术人员各1人（应届毕业生）。
4.综上，满足进出平衡，建议同意招聘2人，即生产技术部自动化控制管理专业技术人员、化验类技术人员各1人（应届毕业生）。</t>
  </si>
  <si>
    <t>负责公司水质采样、检测分析及报告编制，确保供水水质达标</t>
  </si>
  <si>
    <t>070301化学
070302应用化学
070303T化学生物学
070305T能源化学
070306T化学测量学与技术
070307T资源化学
081301化学工程与工艺
071002生物技术</t>
  </si>
  <si>
    <t>070302分析化学
071010生物化学与分子生物学
081701化学工程
081704应用化学
086001生物技术与工程</t>
  </si>
  <si>
    <t>余庆县新街河路259号</t>
  </si>
  <si>
    <t>发电中心</t>
  </si>
  <si>
    <t>主要负责电站的运行值守</t>
  </si>
  <si>
    <t>430101 发电厂及电力系统 
430102 水电站机电设备与自动化
430102 水电站机电设备与自动化
460311 电气设备应用与维护 
460312 电力系统自动化技术</t>
  </si>
  <si>
    <t>080202 机械设计制造及其自动化
080601 电气工程及其自动化
460311 电气设备应用与维护 
460312 电力系统自动化技术</t>
  </si>
  <si>
    <t>080801电机与电器
080802电力系统及其自动化
085801电气工程</t>
  </si>
  <si>
    <t>具有2年以上电站相关工作经历</t>
  </si>
  <si>
    <t>贵州省余庆县</t>
  </si>
  <si>
    <t>1.编制136人（班子5、总助类2、中层26、员工77），在岗110人（班子4、顾问1、总助2、中层25、员工78）。
2.2025年退出5人，进入1人，退出大于进入4人。
3.拟招聘发电中心电站运行员1人，编制20人，在岗12人。
4.满足进出平衡，建议同意招聘发电中心电站运行员1人。</t>
  </si>
  <si>
    <t>贵州省盘州市军民路69号</t>
  </si>
  <si>
    <t>0858-3688015</t>
  </si>
  <si>
    <t>乡镇水务服务中心</t>
  </si>
  <si>
    <t>负责水厂、泵站设备操作、巡查维护及日志记录，开展日常水质监测与生产运行记录，保障设施正常运转。</t>
  </si>
  <si>
    <t>080601电气工程及其自动化
080801自动化
081101水利水电工程081104T水务工程</t>
  </si>
  <si>
    <t>080801电机与电器
080802电力系统及其自动化</t>
  </si>
  <si>
    <t>1、具有2年及以上水利行业、供排水行业相关工作经验；
2、品行端正，服从安排，能吃苦耐劳，做事认真细心，身体健康，有较强的责任心和独立完成工作的能力。</t>
  </si>
  <si>
    <t>贵州省盘州市</t>
  </si>
  <si>
    <t>硕士研究生学历以上不限工作年限</t>
  </si>
  <si>
    <t>1.编制172人（不含班子7和总助类2、中层20、员工152），在岗157（中层21、员工135）。
2.2025年退出4，进入2，退大于进2人。
3.拟招聘乡镇水务服务中心生产岗、机修岗各1人，为退休退岗。
4.综上，建议同意招聘乡镇水务服务中心工作人员2名。</t>
  </si>
  <si>
    <t>负责生产设备检修、维修与抢修，巡检水厂、泵站、管道及阀门，建立维修台账并更换损坏部件。</t>
  </si>
  <si>
    <t>080601电气工程及其自动化
080801自动化
080201机械工程080204机械电子工程081003给排水科学与工程</t>
  </si>
  <si>
    <t>085801电气工程080202机械电子工程
080802电力系统及其自动化
085905市政工程（含给排水等）</t>
  </si>
  <si>
    <t>1、具有2年及以上机修或机电自动化相关工作经验；
2、品行端正，服从安排，能吃苦耐劳，做事认真细心，身体健康，有较强的责任心和独立完成工作的能力。</t>
  </si>
  <si>
    <t>贵州省黔南州瓮安县金龙豪城5栋2楼</t>
  </si>
  <si>
    <t>020101经济学
020201k财政学
120203K会计学
120204财务管理</t>
  </si>
  <si>
    <t>1、具有3年及以上财务核算相关工作经历，持有助理及以上会计职称；
2、熟悉财经、税收法律法规和国家相关政策，具备独立填写预算报表工作能力，能熟练使用财务软件、办公软件。</t>
  </si>
  <si>
    <t>贵州省瓮安县</t>
  </si>
  <si>
    <t>1.编制63人（含班子3、总助类1、中层7、员工53），在岗60（不含班子、中层7、员工51）。
2.2025年退出4人，进入1人，退出大于进入3人。
3.拟招聘2人；财务资产部会计岗1人，生产技术部电气维修岗1人。
4.满足进出平衡，建议同意招聘2人。</t>
  </si>
  <si>
    <t>水厂巡检、管网巡检、优化制水、供水、排水全流程工艺，保障生产运营安全高效、技术先进合规</t>
  </si>
  <si>
    <t>080601电气工程及其自动化
080801自动化</t>
  </si>
  <si>
    <t>0808电气工程
0802机械工程</t>
  </si>
  <si>
    <t>1、 精通水泵、电机、配电柜、PLC控制系统等水务常用设备的结构原理与维修技术，熟练使用万用表、摇表、示波器等检测工具。
2、 掌握设备预防性维护、故障诊断与应急抢修流程，具备独立处理复杂电气机械故障的能力。
3、 熟悉安全生产法规及水务行业设备运行标准，严格遵守维修作业安全规范。
4、 熟练操作CAD等绘图软件，能够看懂设备电气原理图与机械装配图。</t>
  </si>
  <si>
    <t>负责污水厂环境卫生、台账规范填写、每日情况汇报，巡查设备运行、污水管网及截污口，保障厂区正常运转。</t>
  </si>
  <si>
    <t>080202机械设计制造及其自动化
081003给排水科学与工程
081101水利水电工程
082501环境科学与工程
082502环境工程</t>
  </si>
  <si>
    <t>081504水利水电工程
083002环境工程</t>
  </si>
  <si>
    <t>1、具有2年及以上相关工作经历；
2、了解污水运行管理和相关管理规章制度，了解污水处理厂工艺流程、工艺参数。</t>
  </si>
  <si>
    <t>1.编制32人，在岗23人（总助2、中层1、员工19）。
2.2025年退出0，进入1人。
3.拟招聘运营管理部运行人员2名（应届毕业生），现在岗20人，招聘理由为2024年7月新增接管县城三期污水处理厂业务，现运行人员不足（现运营管理的污水厂有9座，涉及处理规模共计2.27万方/天，另有息烽县城三期污水处理厂由息烽水环境公司代管，还未正式签订合同、处理规模为1万方/天。）。
4.综上，建议同意招聘运营管理部运行人员2名（1名应届毕业生）。</t>
  </si>
  <si>
    <t>贵州省黔东南州锦屏县三江镇赤溪坪社区民族风情园1号楼</t>
  </si>
  <si>
    <t>贵州省锦屏县</t>
  </si>
  <si>
    <t>1.编制33人（领导4、中层3、员工26），在岗23人（班子4、中层5、员工15），其中中层有4人为锦屏水务公司相应人员兼职，安监员也为兼职人员。
2.2025年退出0人，进入1人，退出小于进入1人。
3.拟招聘财务资产部会计岗1人，现为锦屏水务公司会计兼。
4.综上，不满足进出平衡，且该公司经营性现金流困难，建议暂仍由锦屏水务公司会计兼任。(无财务人员)</t>
  </si>
  <si>
    <t>贵州省遵义市凤冈县龙泉镇嘉禾南郡3号楼</t>
  </si>
  <si>
    <t>0851-25221972</t>
  </si>
  <si>
    <t>贵州省凤冈县</t>
  </si>
  <si>
    <t>1.编制68人（班子5、中层15、员工48），在岗43人（不含班子，中层11、员工32）。
2.2025年退出2人，进入2人。
3.拟招聘财务资产部会计岗1人，编制3人，在岗3人。
4.综上，不同意招聘。</t>
  </si>
  <si>
    <t>贵州省遵义市绥阳县洋川镇旺草路(东门水厂内)</t>
  </si>
  <si>
    <t>贵州省绥阳县</t>
  </si>
  <si>
    <t>1.编制10（含班子3、中层3、员工4），在岗9（含班子2、中层3、员工4），与水务绥阳公司整合，无空编。
2.2025年退出0人，进入0人。
3.财务资产部拟招聘会计岗1人。
4.鉴于与绥阳公司整合现状，建议不同意招聘财务资产部会计岗1人。(无财务人员)</t>
  </si>
  <si>
    <t>贵州省贵安新区湖潮乡中八村、池菇村二组1号小寨水厂综合楼1层1号</t>
  </si>
  <si>
    <t>0851-83852829</t>
  </si>
  <si>
    <t>根据生产运营需求编制采购计划，审核汇总需求、比价议价控成本，下达订单并建立采购台账。</t>
  </si>
  <si>
    <t>120201K工商管理120601物流管理120102信息管理与信息系统</t>
  </si>
  <si>
    <t>1202工商管理</t>
  </si>
  <si>
    <t>1、熟悉电脑，会使用办公自动化软件；
2、身体健康，能适应户外工作；
3、具有供水工程设计、施工图绘制、消防和报审相关经验优先。</t>
  </si>
  <si>
    <t>贵州省贵安新区</t>
  </si>
  <si>
    <t>贵安新区公司因为25年底才成立，只有2026年的目标值，因此无法与之前的数据进行对比。</t>
  </si>
  <si>
    <t>1.新成立，处于过渡期，在岗60人（含班子3、中层12、员工45）。
2.拟招聘2人；生产技术部计划采购岗1人，在岗22人；工程管理部项目综合岗1人，在岗6人。
3.未提供招聘理由及支撑材料，现部室在岗人数不少，建议不同意招聘。</t>
  </si>
  <si>
    <t>负责项目行政、综合协调与后勤保障，统筹内外沟通；协助跟踪进度、统计上报，管理项目档案资料。</t>
  </si>
  <si>
    <t>081104T水务工程130503环境设计120102信息管理与信息系统</t>
  </si>
  <si>
    <t>0815水利工程</t>
  </si>
  <si>
    <t>注册地址：贵州省六盘水市钟山区月照街道大坝村双营组
工作地址：贵州省六盘水市钟山区凤凰街道城市综合体10号楼</t>
  </si>
  <si>
    <t>生产调度中心</t>
  </si>
  <si>
    <t>从事供水设备日常维护、自动化系统调试及故障应急处理等相关工作</t>
  </si>
  <si>
    <t>080202机械设计制造及其自动化
080601电气工程及其自动化
080604T电气工程与智能控制
080801自动化
080806T智能装备与系统</t>
  </si>
  <si>
    <t>085509智能制造技术
080802电力系统及其自动化
080201机械制造及其自动化
080202机械电子工程
085501机械工程</t>
  </si>
  <si>
    <t>贵州省六盘水市</t>
  </si>
  <si>
    <t>1.编制310（班子7、总助类2、中层28、员工303），在岗284（不含班子及总助类，中层23、员工251）。
2.2025年度进入4，退出10，退大于进6人。
3.营收目标值较2025年完成值增加2864.99万元，利润总额目标值较2025年完成值增加2932.57万元。
4.拟招聘3人；生产调度中心机电维护及自动化岗1人，编制88人，在岗79人，退休3人；供水服务中心智慧水务岗2人，编制79人，在岗77人，退休2人。
5.综上，考虑其拟招聘岗位均属提升公司经营质效急需人才，建议同意外招3人。</t>
  </si>
  <si>
    <t>供水服务中心</t>
  </si>
  <si>
    <t>从事水务数据分析、模型构建与系统维护，智慧平台运维与算法优化，支持调度决策等相关工作</t>
  </si>
  <si>
    <t>085410人工智能
085411大数据技术与工程
085412网络与信息安全
0835软件工程</t>
  </si>
  <si>
    <t>贵州水投能源有限责任公司</t>
  </si>
  <si>
    <t>注册地址：贵州省贵阳市贵阳国家高新技术产业开发区长岭南路33号天一▪国际广场5、10、23、24栋10（1）单元16层1-8号房；
工作地址：贵州省贵阳市南明区蟠桃宫84号。</t>
  </si>
  <si>
    <t>安全环保部</t>
  </si>
  <si>
    <t>协助主任、副主任管理技术质安部，开展安全生产监督管理工作</t>
  </si>
  <si>
    <t>081101水利水电工程080601电气工程及其自动化
080604T电气工程与智能控制</t>
  </si>
  <si>
    <t>081504水利水电工程
080802电力系统及其自动化</t>
  </si>
  <si>
    <t>高级及以上职称或对应的执（职）业资格证</t>
  </si>
  <si>
    <t>1.熟悉安监工作规范与流程、了解水电工程项目安全知识、熟悉国家安监工作相关法律法规政策。
2.具备优秀的组织协调能力、人际沟通能力、书面表达能力、计划执行能力。</t>
  </si>
  <si>
    <r>
      <rPr>
        <sz val="14"/>
        <rFont val="宋体"/>
        <charset val="134"/>
      </rPr>
      <t>1.编制56（班子5、总助类3、中层23、员工25），在岗40（不含班子及总助类，中层13、员工27）。
2.2025年度进1（为下属公司调入），出1（水投资本）。
3.营收目标较2025年完成值高3464万元，利润总额较2025年完成值高184万元。
4.拟招聘4人；安全环保部安全管理岗1人，编制4人，在岗3人；运营管理中心（事业部）2人（应届毕业生），编制9人，在岗7人；项目管理中心（事业部）项目管理岗1人，编制7人，在岗7人。
5.综上，满足营收利润指标，建议同意招聘3人，</t>
    </r>
    <r>
      <rPr>
        <sz val="14"/>
        <color rgb="FFFF0000"/>
        <rFont val="宋体"/>
        <charset val="134"/>
      </rPr>
      <t>即安全环保部安全管理岗1人，运营管理中心（事业部）1人（应届毕业生）、项目管理中心（事业部）1名（应届毕业生）。</t>
    </r>
  </si>
  <si>
    <t>运营管理中心
（集控中心）</t>
  </si>
  <si>
    <t>负责水文水资源相关信息管理和技术支持；负责水利工程和水电站运行管理、水环境保护，运用工具和数据处理水文与水资源分配、运算、分析研究并解决基本问题。</t>
  </si>
  <si>
    <t>水文与水资源工程</t>
  </si>
  <si>
    <t>需承担24小时应急值班任务、需在省内交流轮岗</t>
  </si>
  <si>
    <t>该岗位已在2026年赴京引才活动中挂公告</t>
  </si>
  <si>
    <t>利用计算机和智能化技术实现对设备的自动化监督、控制与管理，持续更新专业知识以适应技术发展。</t>
  </si>
  <si>
    <t>080201机械制造及其自动化</t>
  </si>
  <si>
    <t>项目管理中心（事业部）</t>
  </si>
  <si>
    <t>负责项目建设过程管理、项目成本与合同管理、项目验收与移交配合，落实项目进度、质量、安全与成本要求，确保项目在规定的范围、时间、成本和质量目标内顺利完成，实现对项目的安全、投资、进度、质量和合规性负直接管理责任，配合开展项目前期相关工作。</t>
  </si>
  <si>
    <t>水利水电工程</t>
  </si>
  <si>
    <t>需长期户外工作、工作强度较大，建议男性报考</t>
  </si>
  <si>
    <t>注册地址：贵州省贵阳市南明区宝山南路82号；      工作地址：贵州省贵阳市南明区蟠桃宫84号</t>
  </si>
  <si>
    <t>作为项目现场第一责任人，统筹现场实施与协调，严控安全、质量、进度、投资，对现场绩效负总责。</t>
  </si>
  <si>
    <t>120103工程管理
120105工程造价
080202机械设计制造及其自动化
080501能源与动力工程
080503T新能源科学与工程
080601电气工程及其自动化
080801自动化</t>
  </si>
  <si>
    <t>081504水利水电工程
080201机械制造及其自动化
080802电力系统及其自动化</t>
  </si>
  <si>
    <t>1.拥有3个及以上电力及新能源工程项目的项目经理或负责人任职经历，至少全程参与过1个及以上电力或新能源工程项目的前期手续办理、施工过程管理项目结算审计等全流程工作； 
2.熟悉工程计价规范、合同管理及招投标流程，能独立完成工程量清单编制、价款结算审核、变更签证处理等相关工作； 
3.熟练运用造价类软件，具备良好的Excel数据处理能力，能通过数据分析支持成本管控与决策； 
4.工作细致认真，责任心强，具备较强的成本控制意识、风险识别与应对能力，注重团队协作与高效沟通。</t>
  </si>
  <si>
    <t>需要长时间在外出差、工作强度较大，建议男性报考</t>
  </si>
  <si>
    <r>
      <rPr>
        <sz val="14"/>
        <rFont val="宋体"/>
        <charset val="134"/>
      </rPr>
      <t xml:space="preserve">1.编制11（班子4、中层3、员工4），在岗5（中层4，员工2）。
</t>
    </r>
    <r>
      <rPr>
        <sz val="14"/>
        <color theme="1"/>
        <rFont val="宋体"/>
        <charset val="134"/>
      </rPr>
      <t>2.2025年进2，出0，进大于出2人，不满足进出平衡。</t>
    </r>
    <r>
      <rPr>
        <sz val="14"/>
        <rFont val="宋体"/>
        <charset val="134"/>
      </rPr>
      <t xml:space="preserve">
3.营收目标比2025年增加488.57万元，利润总额增加221.33万元。
4.建设管理部拟招项目经理1人，编制2人，在岗1人。
5.综上，建议同意招聘建设管理部项目经理1人。</t>
    </r>
  </si>
  <si>
    <t>贵州水投兴电水能资源开发有限公司</t>
  </si>
  <si>
    <t>注册地址；贵州省黔西南州兴仁市东湖街道东湖街道办事处师范路原东湖水库管理所；    工作地址：贵州省黔西南布依族苗族自治州兴仁县东湖街道办事处师范路原东湖水库管理所。</t>
  </si>
  <si>
    <t>财务部</t>
  </si>
  <si>
    <t>编制公司财务战略、计划及预算方案，提供财务分析和风险评估，建立财务制度体系，确保财务工作合规高效。</t>
  </si>
  <si>
    <t>120203K会计学
120204财务管理
120207审计学</t>
  </si>
  <si>
    <t>1.具备5年以上会计工作经验，熟悉工程项目会计核算优先；
2.熟悉国家会计准则、财经法规及税收政策，税务处理的专业知识；熟悉工程项目会计核算、预算管理及合同管理；
3.熟练操作财务软件，具备良好的Excel进行数据处理和分析；
4.具备良好的财务分析能力，能够从财务数据中发现问题并提出合理化建议。</t>
  </si>
  <si>
    <t>贵州省兴仁县</t>
  </si>
  <si>
    <t>1.编制10（领导3、中层2、员工5），在岗11（不含班子，中层4，员工7），另有劳派4人（其中后勤2人，建管安监部主任1人，运营管理部副主任1人），建安部主任和运管部副主任到底是正式员工还是劳派人员，请复核。
2.2025年进2，出0，进大于出2人，不满足进出平衡。
3.营业收入目标值较2025年完成值多718万元，利润总额多358.02万元，满足营收利润要求。
4.财务部拟招聘会计1人，编制1人，在岗1人（为出纳），该公司拟作为生态基金注入主体公司。
5.综上，建议同意招聘财务部会计1人。</t>
  </si>
  <si>
    <t>注册地址：贵州省黔南布依族苗族自治州惠水县涟江街道东来商住楼2幢 
工作地址：贵州省惠水县断杉镇贵州省惠水县断杉镇摆惹村下寨组海里电站。</t>
  </si>
  <si>
    <t>技术质安部</t>
  </si>
  <si>
    <t>负责安全生产检查、整改跟踪、风险识别与专项事务协调，协助开展安全、环保、水保相关制度体系建设与宣导。</t>
  </si>
  <si>
    <t>080601电气工程及其自动化
082901安全工程
082902T应急技术与管理
082904T安全生产监管</t>
  </si>
  <si>
    <t>080802电力系统及其自动化
081903安全技术及工程</t>
  </si>
  <si>
    <t>1.熟悉安全生产、环保水保法律法规与技术标准；
2.掌握安全检查、风险识别与整改跟踪方法；
3.具备制度起草、报告编写与体系协调能力；具备良好的组织协调、沟通表达与执行推动能力；
4.具有较强的责任心、细致性与风险意识；
5.能适应现场检查与办公结合的工作模式；
6.具备5年及以上火电厂（站）、水电站、风电场或光伏发电站安装、调试、检修、运行维护工作经验。</t>
  </si>
  <si>
    <t>贵州省 惠水县</t>
  </si>
  <si>
    <t>1.编制39（班子3、中层7、员工29），在岗29（班子2、中层5、员工22）。
2.2025年进0，出0。2026年运营部拟退3人。
3.营业收入目标较2025年增加612万元，利润总额增加376万元。
4.拟招聘技术质安部安全管理岗1人，编制3人，在岗3人，部门设置已满编，2026年拟退人员非质安部人员。
5.综上，2026年建议不同意新招。</t>
  </si>
  <si>
    <t>运维中心</t>
  </si>
  <si>
    <t>负责电力及输变电设备检测与技术监督，编制规程、培训评估、状态分析、预防性维护，保障检测安全精准高效。</t>
  </si>
  <si>
    <t>080601电气工程及其自动化
080604T电气工程与智能控制</t>
  </si>
  <si>
    <t>080802                     电力系统及其自动化</t>
  </si>
  <si>
    <t>电力设备、设施、输变电设备检修经验，根据工作性质经常出差</t>
  </si>
  <si>
    <t>需承担24小时应急值班任务、需在省内交流轮岗、工作强度较大，建议男性报考</t>
  </si>
  <si>
    <t>1.编制205（班子4、中层21、员工184），在岗92（班子4，中层17，员工67），劳派人员9人（后勤2人）。
2.2025年进1，出1。
3.营收目标较完成值增加1062.42万元，利润总额较完成值增加336.83万元。
4.拟招聘运维中心检修组长1人，编制12人，在岗1人。
5.综上，不满足进出平衡，营收利润满足，建议同意新招检修组长1人。</t>
  </si>
  <si>
    <t>贵州省贵阳市观山湖区长岭街道贵州金融城一期10号楼12层1412号
工作地址：公司项目所在地</t>
  </si>
  <si>
    <t>0851-85861061</t>
  </si>
  <si>
    <t>负责项目全周期管理，统筹施工、安全、质量、进度及成本控制，协调各方资源，确保项目高效运行。</t>
  </si>
  <si>
    <t>081504水利水电工程
081104T水务工程
081105T水利科学与工程
120103工程管理
120105工程造价
081102水文与水资源工程
082305农业水利工程
081001土木工程程
081201测绘工程
081006T道路桥梁与渡河工程土木
081009T水利与海洋工程土木
081010T水利与交通工程
082801建筑学
082901安全工程
120109T工程审计
080102工程力学</t>
  </si>
  <si>
    <t>081101水利水电工程
125601工程管理
085901土木工程
085902水利工程
085704测绘工程
085702安全工程
080104工程力学
081401岩土工程
081402结构工程
081403市政工程
0818033、085703地质工程
081406桥梁与隧道工程
081503水工结构工程
085905市政工程（含给排水等）
125602项目管理
085702安全工程</t>
  </si>
  <si>
    <t>1.5年及以上工程项目管理工作经验；
2.熟悉水利水电工程项目或公路工程项目管理；
3.精通项目运行过程；
4.通晓相关法律、法规，技术规范；
5.熟练使用办公软件；
6.具备较强的组织协调能力、沟通能力、谈判能力、领导能力；
7.适应施工现场工作环境及节奏，可根据工作需要出差或临时调配工作时间；
8.持有水利水电工程专业或公路工程专业一级及以上建造师证书优先；
9.持有水利水电工程专业或公路工程专业高级及以上职称证书优先。</t>
  </si>
  <si>
    <t>工作以项目现场为主，根据实际需求调配，建议男性报考</t>
  </si>
  <si>
    <t>1.编制57+N（班子5、总助类2、中层15、员工35），在岗48（不含班子及总助类，中层20、员工28）。
2.2025年进入4人，退出9人，退出比进入多5人。
3.营收目标值比2025年完成值多14778.87万元，利润总额多558.17万元。
4.本次拟招聘项目部正式职工6人（社会招聘和应届毕业生各3人）。
5.综上，按进出平衡可招5人，且满足营收利润要求，建议同意招6人。</t>
  </si>
  <si>
    <t>负责施工现场的技术管理、质量控制及进度管理以及工程验收等相关工作。</t>
  </si>
  <si>
    <t>081504水利水电工程
125601工程管理
085901土木工程
085902水利工程
085704测绘工程
085702安全工程
080104工程力学
081401岩土工程
081402结构工程
081403市政工程
081803、085703地质工程
081406桥梁与隧道工程
081503水工结构工程
085905市政工程（含给排水等）
125602项目管理</t>
  </si>
  <si>
    <t>该岗位中其中1个名额已纳入第十四届贵州人才博览会招聘岗位中挂网公告</t>
  </si>
  <si>
    <t>贵州省贵安新区湖潮乡湖潮村四号楼5号
工作地址：公司办公地及项目所在地</t>
  </si>
  <si>
    <t>生产经营部</t>
  </si>
  <si>
    <t>负责工程项目工程量计算复核与审核，提供成本数据支持，完成上级安排的其他工作。</t>
  </si>
  <si>
    <t>081504水利水电工程
120103工程管理
120105工程造价
081001土木工程
120109T工程审计</t>
  </si>
  <si>
    <t>081101水利水电工程
125601工程管理
085901土木工程</t>
  </si>
  <si>
    <t xml:space="preserve">1.具有3年及以上施工企业工程计量审核管理工作经验；
2.精通工程识图、工程量清单计价规范及计算规则；
3.熟练使用CAD、广联达等造价软件进行工程量核算；
4.了解施工合同、招投标文件和成本控制知识。
</t>
  </si>
  <si>
    <t>因工作需要，需常驻项目现场。</t>
  </si>
  <si>
    <t>润宏另有1名退出人员为该公司班子成员，调出至水投两山公司，未将数据填入退出人数中。</t>
  </si>
  <si>
    <r>
      <rPr>
        <sz val="14"/>
        <color rgb="FF000000"/>
        <rFont val="宋体"/>
        <charset val="134"/>
      </rPr>
      <t>1.编制32+N（班子3、总助类2、中层7、员工20），在岗43（不含班子及总助类，中层7、员工36）。
2.2025年进入2人，退出1人</t>
    </r>
    <r>
      <rPr>
        <sz val="14"/>
        <color theme="1"/>
        <rFont val="宋体"/>
        <charset val="134"/>
      </rPr>
      <t>（1人在工程旗下三级公司内部调整，不计算在内）。
3.营收目标较2025年完成值增加1216.91元，利润总额增加109.16万元。</t>
    </r>
    <r>
      <rPr>
        <sz val="14"/>
        <color rgb="FF000000"/>
        <rFont val="宋体"/>
        <charset val="134"/>
      </rPr>
      <t xml:space="preserve">
2.拟招聘生产经营部工程计量审核管理岗、工程质量及工程档案管理岗各1人，共2人；编制5人，在岗3人。
4.综上，虽润宏公司不满足进出平衡，但营收利润满足要求，建议同意招聘2人。</t>
    </r>
  </si>
  <si>
    <t>负责公司工程质量监督、管理与创优，推进工程档案标准化及归集管理，完成上级交办的其他任务。</t>
  </si>
  <si>
    <t>081001土木工程
081403市政工程
081504水利水电工程</t>
  </si>
  <si>
    <t>081101水利水电工程
085901土木工程</t>
  </si>
  <si>
    <t xml:space="preserve">1.具有3年及以上施工企业工程质量及工程档案管理工作经验；
2.熟练掌握水利、市政工程施工质量验收统一标准等各类质量规范；
3.熟悉工程档案管理的国家规范、标准和流程；
4.熟悉水利、市政开工至竣工过程资料编制、整理、归档流程；
5.熟练使用CAD、天正绘图软件。
</t>
  </si>
  <si>
    <t>注册地址：贵州省贵阳市观山湖区187号；
工作地址：贵州省贵阳市南明区宝山南路84号。</t>
  </si>
  <si>
    <t>资本运营部</t>
  </si>
  <si>
    <t>负责对接金融机构，搭建结构化产品；统筹债券、基金、ABS、REITs等资本运作业务；对接银行完成日常融资。</t>
  </si>
  <si>
    <t>020101经济学
020201k财政学
020301k金融学
020304投资学
030101k法学
070102信息与计算科学
071201统计学
081101水利水电工程
120201k工商管理
120203k会计学
120204财务管理
120207审计学</t>
  </si>
  <si>
    <t>020101政治经济学
020203财政学
020204金融学
020208统计学
030101法学理论
030105民商法学
077503计算机应用技术
081504水利水电工程
1202工商管理
120201会计学
120401行政管理</t>
  </si>
  <si>
    <t>经济类、会计类、审计类、法律类</t>
  </si>
  <si>
    <t>1.3年及以上国有大型金融机构信贷工作经验、PE/VC投资或产业基金投资工作经验；
2.熟悉国家宏观经济政策、国家及地方金融政策法规、产业政策及行业发展情况，如基金管理、资产证券化、REITs、产业投资基金、融资租赁、金融市场投资分析等业务；
3.熟悉融资、资本运作，有操作成功案例；
4.同等条件下，持有基金从业资格证、证券从业资格证者优先。</t>
  </si>
  <si>
    <t>鉴于本次招聘更加侧重应聘人员工作经验，特申请该岗位招聘专业要求按照一级学科填报。例如：02经济学、03法学、07理学、08工学、12管理学。</t>
  </si>
  <si>
    <t>1.本部编制52（班子5、总助类2、中层14、员工31），在岗44（班子3、总监1、中层10、员工15）。
2.拟招聘5人，其中本部4人，下属融担公司1人（副总经理）。从其上报的2025年营收、2026年营收和利润预算来看，二级公司合并层面营业收入增6432.97万元和三级公司单体均满足营收、利润要求。
3.2025年本部进入4人（其中1人为班子，招聘2人，调入1人），调出3人，不考虑班子进出平衡；融担公司调入1人。2025年、2026年均无退休人员。
4.各部室均未超编，战略投资部编制8人，现在岗2人，公司投资岗和法律合同岗均无人，鉴于集团对资本公司定位，建议同意2个岗位外招。
6.风险合规部采购岗与主业相关性不强，建议不同意增加或内部招聘。
7.融担公司现有班子3人，其中2人为兼职，编制4人，2025年营业收入969.81万元，2026年预算营收1152.55万元、利润600.86万元，营收、利润满足要求；建议同意招聘。
8.综上，建议同意招聘4人（本部3人，融担公司1人），本部采购岗建议不同意。</t>
  </si>
  <si>
    <t>战略投资部</t>
  </si>
  <si>
    <t>编制项目投资方案、论证及协议等文件，统筹投前投中投后全流程管理，推进产业投资项目公司及集团决策。</t>
  </si>
  <si>
    <t>1.3年及以上投融资咨询、工程咨询、管理咨询及投融资管理相关工作经验，熟悉投资流程、交易结构设计、协议条款等；
2.具备一定的财务、法律基础知识，熟悉国有资产相关监管政策制度；
3.有良好的沟通协调能力、团队合作能力、文字表达能力；
4.同等条件下，持有基金从业资格证、证券从业资格证者优先。</t>
  </si>
  <si>
    <t>风险合规部</t>
  </si>
  <si>
    <t>负责重大经营决策法律风险论证，处理纠纷、诉讼仲裁等法务事务；完善合规制度，管理外聘法律顾问及法律档案。</t>
  </si>
  <si>
    <t>法律类</t>
  </si>
  <si>
    <t>1.3年及以上律所从事经济民事类工作经验，或3年及以上地方法院工作经历；
2.持有法律职业资格证书（A证）；
3.熟悉公司治理、金融、投融资、资产处置等业务相关法律法规和法律实务。</t>
  </si>
  <si>
    <t>1.鉴于本次招聘更加侧重应聘人员工作经验，特申请该岗位招聘专业要求按照一级学科填报。例如：02经济学、03法学、07理学、08工学、12管理学；
2.因该岗位所需律所或法院从业人员，更关注案件处理经验，职称评定人员不多，建议申请不对职称进行限制。</t>
  </si>
  <si>
    <t>汇总各部门采购需求，编制年度采购计划及预算；跟踪执行差异，开展招标、询价等采购工作，办理相关手续并归档采购档案。</t>
  </si>
  <si>
    <t>020101经济学
020201k财政学
020301k金融学
020304投资学
030101k法学
070102信息与计算科学
071201统计学
081101水利水电工程
120201k工商管
120203k会计学
120204财务管理
120207审计学</t>
  </si>
  <si>
    <t>3年及以上大型企业采购执行或合规管理经验，熟悉流程，能独立完成采购项目，熟悉体系建设与团队管理。</t>
  </si>
  <si>
    <t>注册地址：贵州省贵安新区花溪大学城双创园B栋；
工作地址：贵州省贵阳市南明区宝山南路84号。</t>
  </si>
  <si>
    <t>领导班子</t>
  </si>
  <si>
    <t>协助总经理统筹日常经营管理，研判市场、创新担保产品；对接上级及合作方，维护关系保障合规，抓好团队建设工作。</t>
  </si>
  <si>
    <t>1.10年及以上的市场拓展经验，其中3年及以上大型国有企业管理经验，有丰富的客户资源；
2.熟悉国资管理及金融监管政策，具备项目评审、风险研判能力；
3.熟悉政银资源，具备渠道搭建与维护经验；
4.具有商业银行或者担保公司相关从业经验。</t>
  </si>
  <si>
    <t>贵州省贵阳市贵安新区</t>
  </si>
  <si>
    <t>1.鉴于本次招聘更加侧重应聘人员工作经验，特申请该岗位招聘专业要求按照一级学科填报。例如：02经济学、03法学、07理学、08工学、12管理学。
2.因该岗位为集团三级公司班子，建议申请不对职称进行限制。</t>
  </si>
  <si>
    <t>工作地址：贵州省贵阳市宝山南路84号。
注册地址：贵州省贵阳市经济开发区小孟街道西江路1号</t>
  </si>
  <si>
    <t>0851-85371388</t>
  </si>
  <si>
    <t>负责公司经营数据统计分析、应收账款调度及下属公司经营管理等，参与公司整体规划及相关投资论证等工作。</t>
  </si>
  <si>
    <t>120201K工商管理
120204财务管理
120211T劳动关系
071201统计学
020101经济学
020107T劳动经济学
020301K金融学
020304投资学
020305T金融数学
020307T经济与金融
120101管理科学
120103工程管理</t>
  </si>
  <si>
    <t>120202企业管理
020204金融学</t>
  </si>
  <si>
    <t>经济类</t>
  </si>
  <si>
    <t>1.熟练掌握国有企业经营理论、投资理论等；
2.熟悉公司整体经营规划、投资及调度工作流程；
3.能够独立开展结算服务、经营数据统计分析、应收账款分析及调度相关工作，独立撰写分析报告；
4.能独立对接相关部室、集团各职能部门及各分子公司开展协调协作工作；
5.能熟练使用各种办公软件。</t>
  </si>
  <si>
    <t>需要长时间在外出差</t>
  </si>
  <si>
    <r>
      <rPr>
        <sz val="14"/>
        <rFont val="宋体"/>
        <charset val="134"/>
      </rPr>
      <t>1.编制46（班子5、总助1、中层13、员工27），在岗33（班子3、中层10、员工20）。
2.2025年本部没有进人，退出出2，出大于进2，满足进出平衡。
3.自报营收增加2952.5万元，利润较2025年完成值减亏298.93万元，符合要求。
4.拟招2人，其中市场拓展部市场拓展职员1人、经营管理部经营管理职员1人；市场拓展部编制4人，在岗3人；经营管理部编制4人，在岗3人。
5.综上，建议同意对外招聘2人，其中市场拓展部市场拓展员1名，经营管理部经营管理职员1人。</t>
    </r>
    <r>
      <rPr>
        <sz val="14"/>
        <color rgb="FFFF0000"/>
        <rFont val="宋体"/>
        <charset val="134"/>
      </rPr>
      <t>鉴于市场拓展部工作人员着重考虑灵活性和营销能力，建议不作职称限制。</t>
    </r>
  </si>
  <si>
    <t>市场拓展部</t>
  </si>
  <si>
    <t>负责部门投标工作、投标资料的归档、贸易业务购销合同的执行、数据统计、资料规范归档及款项催收等工作。</t>
  </si>
  <si>
    <t xml:space="preserve">1.熟悉贸易业务管理流程；
2.熟悉市场开拓、招投标管理流程；
3.熟悉国家有关政策、法律法规及司法诉讼相关要求；
4.能熟练使用各种办公软件。
</t>
  </si>
  <si>
    <t>鉴于该岗位核心考核业绩产出、客户关系维护、渠道开拓与市场攻坚能力，建议不对该岗位进行职称限制。</t>
  </si>
  <si>
    <t>注册地址：
贵州省贵阳市花溪区亨特公园里A区负一层43#
工作地址：贵阳市花溪区孟溪路山水间营销中心</t>
  </si>
  <si>
    <t>0851-86727777</t>
  </si>
  <si>
    <t>商业运营部</t>
  </si>
  <si>
    <t>负贵市场调研，配合招商、运营、项目招商及运营环节和品牌及文化建设的推广、宣传</t>
  </si>
  <si>
    <t>050301新闻学
050302广播电视学
050303广告学
050304传播学
050305编辑出版学
050306T网络与新媒体
050307T数字出版
050308T时尚传播
050309T国际新闻与传播 
130501艺术设计学
130502视觉传达设计
130503环境设计
130504产品设计
130506公共艺术
130507工艺美术
130508数字媒体艺术
130509T艺术与科技
130511T新媒体艺术</t>
  </si>
  <si>
    <t>050301新闻学
050302传播学                 1305设计学</t>
  </si>
  <si>
    <t>贵州省贵阳市花溪区</t>
  </si>
  <si>
    <t>1.编制41（含班子5、总助1、中层10、员工25），在岗25（不含班子及总助、中层7，员工18），劳派5（后勤人员）。
2.2025年进0，出10（9内1外）。
3.自报营收同比增加5369.64万元，利润较2025年完成值增亏782.87万元，但含杨家山1号地块（铭创公司）发生成本968万元。原则上满足进出平衡和营收指标。
4.本次拟招聘商业运营部策划主管1名，财务融资部出纳岗1名；商业运营部编制编制7人，现4人，原策划主管岗离职；财务融资部2人，无出纳。
5.鉴于溪湖公司经营现状，需盘活山水间存量资产和花溪湖项目，建议同意外招商业运营部策划主管1名，内招出纳1名。</t>
  </si>
  <si>
    <t>财务融资部</t>
  </si>
  <si>
    <t>负责现金管理、银行账户管理、票据管理、费用报销管理、印鉴管理、制度建设、福利发放及资金规划等工作。</t>
  </si>
  <si>
    <t>120204财务管理
120203K会计学
020301K金融学
120201K工商管理
120402行政管理</t>
  </si>
  <si>
    <t>020203财政学
020204金融学
120201会计学
1251工商管理
120201会计学
120202企业管理
120204技术经济及管理
120401行政管理</t>
  </si>
  <si>
    <t>优先考虑内部招聘，若流聘，调整为外招。内招不做年龄、专业、职称限制。</t>
  </si>
  <si>
    <t>注册地址： 贵州省贵阳市花溪区吉麟村甲秀南路亨特公园里A区负一楼12号
工作地址：贵阳市花溪区孟溪路山水间营销中心</t>
  </si>
  <si>
    <t>工程部</t>
  </si>
  <si>
    <t>负责工程项目全周期的各类文件、图纸、凭证收集、整理、编目、归档与保管</t>
  </si>
  <si>
    <t>120402行政管理
120201K工商管理
120103工程管理</t>
  </si>
  <si>
    <t>120401行政管理
1251工商管理
120201会计学
120202企业管理
120204技术经济及管理
125601工程管理
125602项目管理
125603工业工程与管理</t>
  </si>
  <si>
    <t>1.编制21（含班子4、总助1、中层4、员工12），在岗15（不含班子和总助、中层4、员工11），营销部劳派2。
2.2025年进0，出12（1内11外），满足进出平衡。
3.营业收入增加5328.1万，利润增加，满足营收利润要求。
4.拟招聘工程部资料员岗位1名，部门编制2人，在岗1人，原资料员岗离职。
5.综上，鉴于原岗位人员已离职，建议同意招聘工程部资料员岗位1人。</t>
  </si>
  <si>
    <t>注册地址：贵州省贵阳市花溪区清溪街道田园南路关口寨安置房综合办公楼
工作地址：贵阳市花溪区孟溪路山水间营销中心</t>
  </si>
  <si>
    <t>负责财务核算、凭证管理、资产台账、往来账核对、办理结算、现金盘点、报表编制、纳税申报等工作。</t>
  </si>
  <si>
    <t>120204财务管理
120203K会计学
020301K金融学</t>
  </si>
  <si>
    <t>020203财政学
020204金融学
120201会计学
1251工商管理
120201会计学</t>
  </si>
  <si>
    <t>优先考虑内部招聘，若流聘，调整为外招。内招不做年龄、专业限制。</t>
  </si>
  <si>
    <t>公司新设立，无财务人员，本部财务部仅2人，建议同意外招1人。</t>
  </si>
  <si>
    <t>贵阳市观山湖区石林西路187号工作地址：贵阳市南明区宝山南路84号）</t>
  </si>
  <si>
    <t>产业发展部</t>
  </si>
  <si>
    <t>从事产业投融资策略制定、项目财务测算与跟踪、风险防控体系搭建、推进产业项目全周期管理等工作。</t>
  </si>
  <si>
    <t>020101经济学
020102经济统计学
020301K金融学
020302金融工程
020304投资学
020401国际经济与贸易
020402贸易经济
120201K工商管理
120202市场营销
120203K会计学
120204财务管理
120208资产评估</t>
  </si>
  <si>
    <t>020201国民经济学
020202区域经济学
020203财政学
020204金融学
020205产业经济学
020206国际贸易学
020208统计学
120201会计学
120202企业管理</t>
  </si>
  <si>
    <t>经济类、会计类、统计类</t>
  </si>
  <si>
    <t>1.5年及以上产业投融资相关工作经验，有大型企业产业管理部门、金融机构对公业务或产业基金从业经历者优先；
2.主导或深度参与过至少3个以上产业项目融资，熟练对接商业银行、产业基金等机构，具备成功的资金落地案例，精通国家及地方产业投融资政策、金融监管规则，能精准解读政策红利并转化为项目落地优势；
3.独立完成投融资可行性报告、融资方案、效益分析报告等专业文书，具备项目全周期成本控制经验，熟练运用财务建模、成本拆解、差异分析等工具，实现造价与支出优化，掌握投融资风险识别、评估方法，有尽职调查、风险预案制定及争议处理相关实操案例；
4.无不良从业记录，具备优秀的商务谈判、跨部门沟通协调能力，能高效整合内外部资源，严谨细致、责任心强，具备较强的抗压能力与项目推动执行力，认同公司企业文化；
5.持有金融专业或基金从业资格证等相关证书优先，或有政府引导基金、产业投资基金合作经验，或熟悉特定产业（如战略新兴产业）投融资逻辑者优先。</t>
  </si>
  <si>
    <t>1.编制35（含班子5、总助2、中层12、员工18），在岗30（班子4、中层8、员工18）。
2.2025年进入5（含班子1，批复招聘2，调入2），退出3，进大于出1人，不满足进出平衡。
3.自报营收增加2448.16万元，利润目标值较2025年完成值增加，满足要求。
4.拟招聘产业发展部生产经营（产业投融资）岗1人，员工编制满，缺主任岗。
5.拟招聘市场营销部市场营销岗1人，编制7人，现6人，。
6.综上，建议同意招聘市场营销部营销岗1人。</t>
  </si>
  <si>
    <t>贵阳市观山湖区石林西路187号
工作地址：贵阳市南明区宝山南路84号</t>
  </si>
  <si>
    <t>市场营销部</t>
  </si>
  <si>
    <t>从事市场调研、营销方案策划推进、建立线上渠道及运营分析、整合资源扩展客户群体、开展销售业务等工作。</t>
  </si>
  <si>
    <t>090601水产养殖学
090602海洋渔业科学与技术
090603T水族科学与技术
090604TK水生动物医学
020101经济学
020102经济统计学
020301K金融学
020304投资学
020401国际经济与贸易
020402贸易经济
120201K工商管理
120202市场营销
120203K会计学
120204财务管理
120801电子商务</t>
  </si>
  <si>
    <t>090801水产养殖
090802捕捞学
090803渔业资源
020201国民经济学
020202区域经济学
020203财政学
020204金融学
020205产业经济学
020206国际贸易学
020208统计学
120201会计学
120202企业管理</t>
  </si>
  <si>
    <t>1.5年及以上销售工作经验，具有品牌策划、市场营销、广告传媒、销售渠道开发等领域的工作经历，熟悉产品销售工作；
2.掌握新媒体营销推广手段，具备较强的数据分析及处理能力，熟悉电子商务、互联网和现代信息技术，能够基于新技术实现销售目标；
3.熟悉渠道销售的流程、规则、模式和管理，以及各个渠道的特点和优势；
4.了解品牌形象塑造及品牌故事搭建，熟悉市场调研、品牌定位、创意策划等基础技能，能够独立完成品牌策划方案；
5.思维清晰，具有较强的语言表达能力、沟通能力、谈判能力及抗压能力，能够独立思考和解决问题；
6.具备较强的市场营销策划、执行能力，能够根据市场需求调整销售策略；
7.具有自媒体运营经验，熟悉各类自媒体平台的规则，能够熟练运用自媒体传播媒介者优先。</t>
  </si>
  <si>
    <t>贵州省铜仁市玉屏县朱家场镇茅坡（油茶试验站）</t>
  </si>
  <si>
    <t>从事年度生产计划制定、落实养殖技术与管理管控、汇总数据编写分析报告、进行生产调度、生产采购等工作。</t>
  </si>
  <si>
    <t>090601水产养殖学
090602海洋渔业科学与技术
090603T水族科学与技术
090604TK水生动物医学
090301动物科学
090304T经济动物学
090401动物医学
090402动物药学
090403T动植物检疫
090404T实验动物学</t>
  </si>
  <si>
    <t>090801水产养殖
090802捕捞学
090803渔业资源
090501动物遗传育种与繁殖
090502动物营养与饲料科学
090504特种经济动物饲养
090601基础兽医学
090602预防兽医学
090603临床兽医学</t>
  </si>
  <si>
    <t>1.掌握渔业生产专业知识，知悉渔业项目运行流程，能使用溶氧仪、pH计等检测设备，掌握肥水、改底、调水等实操方法；
2.具备基础水产病害诊断，能识别常见疫病，熟悉渔药合理使用规范；
3.能应对养殖过程中的突发状况（如疫病爆发、水质突变）；
4.熟练使用Office办公软件，具备基础的数据统计与分析能力；
5.能适应养殖场驻场工作，抗压能力强。</t>
  </si>
  <si>
    <t>贵州省玉屏县</t>
  </si>
  <si>
    <t>具体工作地点根据生产实际需求在全省范围内调整。</t>
  </si>
  <si>
    <t>1.编制30（班子7、中层7、员工16），在岗11（班子2、中层4、员工5），劳派1人。
2.2025年招聘进入1人，离职2人，出大于进1人。
3.营业收入增加1580.35万元，利润较2025年完成值增加。
4.拟招聘生产技术部生产技术岗1人（应届毕业生）、增殖站技术员1人。
5.综合进出平衡和集团对渔业公司定位，建议同意招聘2人，即生产技术部生产技术岗应届毕业生1人、增殖站技术员1人。</t>
  </si>
  <si>
    <t>从事鱼类增殖站养殖生产技术及日常管理、生产过程管控、具体养殖等相关工作。</t>
  </si>
  <si>
    <t>农业类</t>
  </si>
  <si>
    <t>1.掌握鱼类人工繁殖、苗种培育核心技术，熟悉水质调控（溶氧、pH、氨氮等指标）、饵料配比、常见鱼病（如水霉病、烂鳃病）防治方法；                                                 2.掌握渔业产业专业知识，知悉渔业项目运行管理、综合调度运行以及项目组建工作；
3.能熟练操作水质检测仪、显微镜等基础设备，具备苗种计数、规格测量的实操能力，了解《渔业法》《水生生物增殖放流管理规定》等相关法规，掌握增殖放流的规范流程；
4.熟悉生态环境保护和土地管理相关理论及政策法规要求，了解项目用地手续及相关证件办理工作程序和要求。</t>
  </si>
  <si>
    <t>注册地址：贵州省贵阳市高新区长岭街道长岭南路天一国际广场10栋15层
工作地址：贵州省贵阳市南明区蟠桃宫84号</t>
  </si>
  <si>
    <t>0851—85861097</t>
  </si>
  <si>
    <t>规划设计事业部</t>
  </si>
  <si>
    <t>负责本专业各项目生产任务、保障工作质量与效率、解决技术难题，确保工作顺利推进。</t>
  </si>
  <si>
    <t>081101水利水电工程
081102水文与水资源工程
081104T水务工程
081105T与水利科学与工程</t>
  </si>
  <si>
    <t>081501水文学及水资源
081502水力学及河流动力学
081503水工结构工程
081504水利水电工程</t>
  </si>
  <si>
    <t>作为移民专业技术负责人具有3个及以上水利工程中型设计业绩，即水库枢纽、引调水、灌溉排涝、河道治理、城市防洪、围垦、水土保持、水文设施8个专业中任意专业的业绩，但其中一个必须为水库枢纽专业设计业绩)的人员。</t>
  </si>
  <si>
    <t>如工作需要，将派至贵州省内及省外项目所在地。</t>
  </si>
  <si>
    <t>1.编制数155+3N（班子5、中层35、员工115），现有125人（不含班子，中层23人，员工102人，1名顾问拟退休）。
2.为延续水利工程设计乙级资质，2025年批复招聘12人，实际招到1人。
3.其2025年退出6人，进入3人，可补3人，2026年拟退顾问1人不补招。
4.自报营收增加4966.61万，利润较去年增加41.47万元，满足进人要求。
5.本部拟招专业技术岗4人，维系资质，2026年拟退顾问1人不补招，建议同意外招。
6.综上，建议同意招聘4人。</t>
  </si>
  <si>
    <t>085801电气工程</t>
  </si>
  <si>
    <t>作为电气专业技术负责人具有3个及以上水利工程中型设计业绩，即水库枢纽、引调水、灌溉排涝、河道治理、城市防洪、围垦、水土保持、水文设施8个专业中任意专业的业绩，但其中一个必须为水库枢纽专业设计业绩)的人员。</t>
  </si>
  <si>
    <t>0851—85861098</t>
  </si>
  <si>
    <t>081101水利水电工程
081102水文与水资源工程
081104T水务工程
081105T水利科学与工程</t>
  </si>
  <si>
    <t>作为水工建筑专业技术负责人具有3个及以上水利工程中型设计业绩，即水库枢纽、引调水、灌溉排涝、河道治理、城市防洪、围垦、水土保持、水文设施8个专业中任意专业的业绩，但其中一个必须为水库枢纽专业设计业绩)的人员。</t>
  </si>
  <si>
    <t>081001土木工程
081003给排水科学与工程
081009T土木、水利与交通工程</t>
  </si>
  <si>
    <t>081401岩土工程
081402结构工程
081403市政工程
081404供热、
供燃气、通风及空调工程</t>
  </si>
  <si>
    <t>作为采暖通风专业技术负责人具有3个及以上水利工程中型设计业绩，即水库枢纽、引调水、灌溉排涝、河道治理、城市防洪、围垦、水土保持、水文设施8个专业中任意专业的业绩，但其中一个必须为水库枢纽专业设计业绩)的人员。</t>
  </si>
  <si>
    <t>注册地址：贵州省贵阳市观山湖区石林西路187号
工作地址：贵州省贵阳市南明区蟠桃宫84号</t>
  </si>
  <si>
    <t>工程监测事业综合办公室</t>
  </si>
  <si>
    <t>负责观测仪器安装调试、大坝外部观测、数据测量记录整理及监测报告编制等工作。</t>
  </si>
  <si>
    <t>081101水利水电工程
081201测绘工程</t>
  </si>
  <si>
    <t>1.熟悉水库大坝安全测量相关规范要求，可熟练操作外观监测、内观监测仪器，熟悉相关监测报告编制工作；2.需常驻项目所在地。
3.具有从事安全监测工作5年及以上经验者优先；
4.具有量测资格证优先。</t>
  </si>
  <si>
    <t>咨询公司旗下水库公司在2025年11月27日开展2025年批复外招剩余3个岗位的招聘工作，实际拟录用2人，未达到招聘计划数，目前已对2名拟录用人员进行公示，人员尚未到岗，预计4月24日前入职到岗。</t>
  </si>
  <si>
    <r>
      <rPr>
        <sz val="14"/>
        <rFont val="宋体"/>
        <charset val="134"/>
      </rPr>
      <t>1.设工程监测事业部，现6人（主任1名、工作人员5名）。
2.负责集团大量水库安全监测和水库大坝安全鉴定工作。</t>
    </r>
    <r>
      <rPr>
        <sz val="14"/>
        <color rgb="FFFF0000"/>
        <rFont val="宋体"/>
        <charset val="134"/>
      </rPr>
      <t>补充具体数量</t>
    </r>
    <r>
      <rPr>
        <sz val="14"/>
        <rFont val="宋体"/>
        <charset val="134"/>
      </rPr>
      <t>。
3.其2025年批复可外招5人，已到岗2人，另2人预计26年4月底到岗，为未招满补招，建议同意招聘1人。</t>
    </r>
  </si>
  <si>
    <t>注册地址：贵州省贵阳市贵阳高新区长岭街道长岭南路33号天一国际广场5、10、23、24栋（10）1单元14层1号
工作地址：贵州省贵阳市南明区蟠桃宫84号</t>
  </si>
  <si>
    <t>0851-85860291</t>
  </si>
  <si>
    <t>研发运维部</t>
  </si>
  <si>
    <t>负责公司软、硬件项目研发工作。职责包括：主导项目研发、测试、部署实施及交付验收，并负责产品版本的迭代规划、缺陷修复与性能优化；提供技术支持，保障已上线系统的稳定运行与故障排查。</t>
  </si>
  <si>
    <t>电子信息类、计算机类、机械设计制造及其自动化、机械电子工程</t>
  </si>
  <si>
    <t>1.前端熟练掌握主流架构，熟悉ArcGIS API for Android开发，熟悉移动端网络编程，熟悉WEB GIS开发，熟悉ArcGIS APl for JavaScript、Leaflet等地图，熟练使用ArcGIS软件，熟悉基于三维引擎的定制化功能开发；
2.后端熟悉.net及JAVA体系架构，精通主流的开源框架、精通sqlServer,PostgreSQL等数据库的应用，有大型MIS系统构建经验；
3.算法人员熟悉MATLAB编程和Simulink仿真；
4.具备较强的逻辑分析能力、数据处理分析能力；
5.有算法开发研究和建模经验优先；
6.有微服务开发经验优先。</t>
  </si>
  <si>
    <t>贵州省贵阳市南明区</t>
  </si>
  <si>
    <t>智慧水利公司研发运维部该岗位已纳入在此前赴北京高校招聘计划中挂网公告，为保持一致，本表中该岗位对应的专业、年限等条件延用前述招聘计的表述。</t>
  </si>
  <si>
    <t>1.编制65人（含班子4、总助类1、中层13、员工47），在岗36人（含班子3、总助1、中层5、员工27。
2.2025年退出1人，进入0人，退出比进入多1人。
3.营收目标较2025年完成值增加3214.47万元，利润总额较2025年增加207.63万元。
4.拟招聘3人；研发运维部软件开发岗3人（其中应届毕业生1人），编制20人，在岗9人。
5.综上，建议同意招聘研发运维部软件开发岗3人（其中应届毕业生1人）。</t>
  </si>
  <si>
    <t>注册地址：贵州省贵阳市贵阳高新区长岭街道长岭南路33号天一国际广场5、10、23、24栋（10）1单元14层
工作地址：贵州省贵阳市南明区蟠桃宫84号</t>
  </si>
  <si>
    <t>1.熟练掌握一门主流编程语言，掌握基本的数据结构与算法识；
2.了解数据库基本原理，能熟练使用SQL进行数据操作，了解一种主流数据库；
3.具备较强学习能力、解决问题能力和逻辑思维能力。</t>
  </si>
  <si>
    <t>贵阳市观山湖区兴义路1号</t>
  </si>
  <si>
    <t>0851-86989299</t>
  </si>
  <si>
    <t>财务</t>
  </si>
  <si>
    <t>负责公司账务处理、报表、核算、报税、预算编制、财务分析、审计等相关工作。</t>
  </si>
  <si>
    <t>120203K会计学
120204财务管理</t>
  </si>
  <si>
    <t>1.熟悉财务、税务、经济法等相关知识；
2.具有水务和环保行业从业经验或会计师事务所从业经验者优先；
3.中共党员优先；
4.服从集团与子公司间岗位统一调配。</t>
  </si>
  <si>
    <t>无</t>
  </si>
  <si>
    <t>1.编制999人（含中层63、员工936），在岗653人（含中层58人、员工595）。
2.2025年退出56人，进入32人，退出比进入多24人。
3.营收目标较2025年完成值增加9413万元，利润总额增加805万元。
4.拟招聘10人；计划与财务管理部会计2人，编制17人，在岗15人；加压站管理中心自控管理1人，编制50人，在岗36人；运营调度部供水系统建模师1人、表务管理5人，编制97人，在岗58人；安全与技术管理部（总工办）水质管理岗1人，编制21人，在岗17人。
5.综上，满足进出平衡，同时满足营收利润要求，建议同意招聘10人。</t>
  </si>
  <si>
    <t>加压站管理中心</t>
  </si>
  <si>
    <t>负责公司自动化控制系统规划、实施、维护与优化等相关工作。</t>
  </si>
  <si>
    <t>080202机械设计制造及其自动化
080801自动化</t>
  </si>
  <si>
    <t>需相关工作经验</t>
  </si>
  <si>
    <t>运营调度部</t>
  </si>
  <si>
    <t>负责构建与校准供水管网水力水质模型，应用人工智能技术进行漏损预测、调度优化等工作。</t>
  </si>
  <si>
    <t>080901计算机科学与技术
080902软件工程
080910T数据科学与大数据技术
080717T人工智能</t>
  </si>
  <si>
    <t>077502计算机软件与理论                        
077503计算机应用技术
081202计算机软件与理论
081203计算机应用技术
085405软件工程
085411大数据技术与工程
085410人工智能</t>
  </si>
  <si>
    <t>负责公司辖区内水表的全生命周期管理工作，包括水表的档案建立、库存管理、安装、巡检、维护、等相关工作。</t>
  </si>
  <si>
    <t>081003给排水科学与工程
080301测控技术与仪器
080302T 精密仪器
080303T智能感知工程</t>
  </si>
  <si>
    <t>085905市政工程（含给排水等）
080401精密仪器及机械
080402测试计量技术及仪器
085407仪器仪表工程</t>
  </si>
  <si>
    <t>安全与技术管理部（总工办）</t>
  </si>
  <si>
    <t>负责水质管理、水质数据分析、工艺技术管理等相关工作。</t>
  </si>
  <si>
    <t>082507T水质科学与技术
083001生物工程</t>
  </si>
  <si>
    <t>0836生物工程</t>
  </si>
  <si>
    <t>校招岗位</t>
  </si>
  <si>
    <t>081003给排水科学与工程
080301测控技术与仪器
080302T精密仪器
080303T智能感知工程</t>
  </si>
  <si>
    <t>085905                     市政工程（含给排水等）
080401精密仪器及机械
080402测试计量技术及仪器
085407仪器仪表工程</t>
  </si>
  <si>
    <t>市场商务部</t>
  </si>
  <si>
    <t>主持部门的各项工作，负责部门体系搭建、市场调研、业务规划、商务、投标、招采、预结算、企管、人资、合同等工作。</t>
  </si>
  <si>
    <t>120103工程管理
081001土木工程
081003给排水科学与工程
082502环境工程
120105工程造价</t>
  </si>
  <si>
    <t>125601工程管理
085901土木工程
085905市政工程（含给排水等）
083002环境工程
077602环境工程
097102环境工程
085701环境工程</t>
  </si>
  <si>
    <t>1.熟悉国家、行业、地方工程建设、环保、招投标、合同法等相关法律法规；
2.熟悉招标采购及投标流程，熟悉工程建设项目管理的有关知识和流程；
3.熟练公文写作，熟练办公软件操作；
4.具备较强的人际交往能力、谈判能力、计划能力、组织协调能力、统筹管理能力和应变能力；
5.5年及以上相关工作经验。</t>
  </si>
  <si>
    <t>1.编制59人（含班子6、总助类2、中层12、员工39），在岗36（含班子5、中层9、员工22）。
2.2025年退出16人，进入5人，退出比进入多11人。
3.拟招聘3人；市场商务部部长1人、市场商务岗1人，编制8人，在岗2人。
4.满足进出平衡，建议同意招聘3人，即：市场商务部部长1人、市场商务岗1人。</t>
  </si>
  <si>
    <t>负责市场信息整理、资源整合、业务开拓等工作，参与投标、合同签订，协助纠纷处理及资料档案管理等相关工作。</t>
  </si>
  <si>
    <t>081003给排水科学与工程
082502环境工程
082503环境科学
120103工程管理
081001土木工程
082801建筑学</t>
  </si>
  <si>
    <t>085905市政工程（含给排水等）
083002环境工程
077602环境工程
097102环境工程
085701环境工程
077601环境科学
083001环境科学
097101环境科学
125601工程管理
085901土木工程
0851建筑学
081301建筑历史与理论
081302建筑设计及其理论
081304建筑技术科学</t>
  </si>
  <si>
    <t>1.熟悉国家、地方有关工程建设、环保、招投标、合同法等法律法规；
2.熟悉环保工程建设、环保项目运营流程，具备相关业务知识；
3.具备工程项目策划能力，能独立撰写项目策划报告和其他各类报告；
4.熟练操作办公软件；
5.具备良好的人际交往能力、沟通能力、组织协调能力、应变能力、执行力和团队协作能力。</t>
  </si>
  <si>
    <t>负责施工组织策划、施工进度、成本、质量安全、技术规范、现场管理等相关工作。</t>
  </si>
  <si>
    <t>081001土木工程
120105工程造价
120103工程管理
082502环境工程
081003给排水科学与工程</t>
  </si>
  <si>
    <t>085901 土木工程
市政工程（含给排水等）
083002环境工程
077602环境工程
097102环境工程
085701环境工程</t>
  </si>
  <si>
    <t>1.熟悉国家、行业、地方环保、污水运营等相关法律法规；
2.熟悉污水处理工艺流程，熟悉污水处理运营管理；
3.熟练公文写作，熟练办公软件操作；
4.具备较强的计划能力、组织协调能力、统筹能力、控制能力和执行力。</t>
  </si>
  <si>
    <t>1.编制102人（含班子4、中层10、员工88），在岗35人（含班子3、中层6、员工26）。
2.2025年退出8人，进入3人，退出比进入多5人。
3.营收目标比2025年完成值增加837万元，利润总额增加18万元。
4.拟招聘7人；生产技术部副部长、信息统计员各1人，编制7人，在岗1人；污水处理厂（站）厂长（副厂长）1人、生产主管1人、污水处理厂（站）化验员1人、机电维修工1人、生产工艺工程师1人，编制78人，在岗29人。
5.综上，按进出平衡可招5人，同时满足营收利润要求，且贵水公司总体退出11人，其本部及下属公司共拟招11人，整体满足进出平衡，建议同意招聘7人。</t>
  </si>
  <si>
    <t>对运行生产数据进行收集、统计、分析，负责各厂生产经营月报统计、预算编制、物资采购等相关工作。</t>
  </si>
  <si>
    <t>020208统计学
0270统计学
0714统计学
0252应用统计
120201会计学</t>
  </si>
  <si>
    <t>1.掌握相关统计分析软件的操作和使用；
2.了解污水处理运营的工艺流程和在线监测、设备管理的有关知识；
3.具备一定的沟通能力、良好的执行力、责任心强。</t>
  </si>
  <si>
    <t>污水处理厂（站）</t>
  </si>
  <si>
    <t>主持污水处理厂（站）生产经营管理，涵盖体系搭建、计划制定等多方面，确保目标实现与生产规范有序。</t>
  </si>
  <si>
    <t>030101K法学
120201K工商管理
120402行政管理
081003给排水科学与工程
081101水利水电工程
082502环境工程</t>
  </si>
  <si>
    <t>030101法学理论
120202企业管理
120401行政管理
085905市政工程（含给排水等）
081504水利水电工程
083002环境工程</t>
  </si>
  <si>
    <t>5年以上污水处理厂工作经验</t>
  </si>
  <si>
    <t>因该岗位属于地方性项目岗位，建议年龄放宽到40岁及以下。</t>
  </si>
  <si>
    <t>协助污水处理厂正副厂长开展日常生产、人员、质量等管理及检查上报工作，保障生产经营有序。</t>
  </si>
  <si>
    <t>081003排水科学与工程
070302应用化学
082502环境工程</t>
  </si>
  <si>
    <t>085905市政工程（含给排水等）
081704应用化学
083002环境工程</t>
  </si>
  <si>
    <t>以上污水处理厂工作经验</t>
  </si>
  <si>
    <t>负责化验操作、化验室及危化品管理、安全生产与职业健康、化验档案管理等相关工作。</t>
  </si>
  <si>
    <t>070302应用化学
070301化学
082502环境工程
082503环境科学</t>
  </si>
  <si>
    <t>085905市政工程（含给排水等）
081701化学工程
083002环境工程
083001环境科学</t>
  </si>
  <si>
    <t>2年以上污水处理行业同岗位工作经验</t>
  </si>
  <si>
    <t>负责公司设备维修、维保、巡检、记录等相关工作。</t>
  </si>
  <si>
    <t>660301机电技术应用
660302电气设备运行与控制
260302电气工程及自动化</t>
  </si>
  <si>
    <t>1.5年以上同类型岗位工作经验；
2.须持有高、低压电工证。</t>
  </si>
  <si>
    <t>负责公司各污水处理厂（站）的工艺规范和管理制度的制定与执行、技术指导、技术培训、新项目及技术改造等相关工作。</t>
  </si>
  <si>
    <t>081003给排水科学与工程
070302应用化学
082502环境工程
081101水利水电工程
082503环境科学</t>
  </si>
  <si>
    <t>085905市政工程（含给排水等）
081704应用化学
083002环境工程
081504水利水电工程
083001环境科学</t>
  </si>
  <si>
    <t>1.熟悉污染物排放国家标准、地方标准和企业标准，熟悉环保法、水污染防治法等法律法规，熟悉环保相关设计的规范和标准；
2.熟悉供水、污水、污泥处理工艺，具备工艺调整处置能力；
3.熟悉污水相关检测指标，掌握A/O工艺及MBR膜工艺；
4.能独立完成工艺方案编制和相关设计，熟练操作办公软件；
5.具备良好的沟通能力、计划能力、组织协调能力、执行力和团队协作能力。</t>
  </si>
  <si>
    <t>负责施工组织策划、进度计划、质量安全控制、施工技术、现场管理、安全文明施工管理。</t>
  </si>
  <si>
    <t>082502环境工程
082503环境科学
070302应用化学
081003给排水科学与工程
081101水利水电工程</t>
  </si>
  <si>
    <t>083002环境工程
083001环境科学
081704应用化学
085905市政工程（含给排水等）
081504水利水电工程</t>
  </si>
  <si>
    <t>1.熟悉国家工程建设相关法律法规；熟悉工程项目管理的基本知识；
2.熟悉工程材料的基本知识；熟悉施工工艺和方法；掌握施工图识图的基本知识；熟悉项目施工、计量、验收规范；
3.具备识图能力，熟练操作工程管理软件、办公软件；
4.具备良好的职业道德，具备良好的沟通能力、组织协调能力、计划能力、控制能力、执行力和团队协作能力。</t>
  </si>
  <si>
    <t>1.编制65人（含班子5、中层9、员工51），在岗33人（含班子3、中层7、员工23）。
2.2025年退出3人，进入2人，退出大于进入1人。
3.营收目标比2025年完成值增加837万元，利润总额增加18万元。
4.拟招聘工程管理部施工管理岗2人，编制29人，在岗14人。
5.该公司为贵州贵水投资发展股份有限公司下属公司，贵水公司2025年退出比进入多11人。综上，建议同意招聘工程管理部施工管理岗2人。</t>
  </si>
  <si>
    <t>077602环境工程
083002环境工程
097102环境工程
085701环境工程
077601环境科学
083001环境科学
097101环境科学
081704应用化学
085905市政工程（含给排水等）
081504水利水电工程</t>
  </si>
  <si>
    <t>1.熟悉财务、税务、经济法等相关知识；
2.具有水务和环保行业从业经验或会计师事务所从业经验者优先；
3.中共党员优先；
4.服从集团与子公司间岗位统一调配。以上相关工作经验</t>
  </si>
  <si>
    <t>1.编制16人（含中层4人、员工12人），在岗（请补充说明）；
2.2025年退出7人，进入3人（含2名班子），退出比进入多4人（剔除班子多6人）。
3.营收目标较2025年完成值增加7313万元，利润总额增加7万元。
4.拟招聘财务部会计岗1人。
5.综上，满足进出平衡，建议同意招聘财务部会计岗1人。</t>
  </si>
  <si>
    <t>仓储配送部</t>
  </si>
  <si>
    <t>负责搭建智慧化物料仓库、供应链系统、仓储配送部相关制度、协调物资配送、物料对账、存货盘点等相关工作。</t>
  </si>
  <si>
    <t>080905物联网工程
120601物流管理
120602物流工程
20603T采购管理
120604T供应链管理
120602物流工程
120701工业工程</t>
  </si>
  <si>
    <t>125604物流工程与管理
125603工业工程与管理</t>
  </si>
  <si>
    <t>相关工作经验</t>
  </si>
  <si>
    <t>2025年整体划入排水公司下辖，成为排水公司分公司</t>
  </si>
  <si>
    <t>1.编制4人，在岗2人。
2.2025年退出调入4人，退出3人。
3.营收目标较2025年增加7313万元，利润总额增加6万元。
4.拟招聘仓储配送部现场材料员1人，编制4人，在岗2人。
5.综上，虽不满足进出平衡，满足营收利润要求且未超编，建议同意招聘仓储配送部现场材料员1人。</t>
  </si>
  <si>
    <t>贵阳市白云区建设南路20号</t>
  </si>
  <si>
    <t>负责水厂运维、巡检、记录等相关工作。</t>
  </si>
  <si>
    <t>450208智能水务管理</t>
  </si>
  <si>
    <t>因该岗位属于基层一线岗位，建议年龄放宽到40岁及以下。</t>
  </si>
  <si>
    <t>1.编制162人（含中层18、员工144），在岗147人（含中层17、员工130）。
2.2025年退出4人，进入2人，退出比进入多2人。
3.营收目标比2025年减少527万元，利润总额增加36万元。
4.拟招聘2人；水厂运行岗1人、检修工1人，编制43，在岗44，但综合部、安全部、调度客服部均有空编。
5.综上，满足进出平衡，建议同意新招2人，即：水厂运行岗、检修工各1人。</t>
  </si>
  <si>
    <t>负责水厂运维、检修、巡检、记录等相关工作。</t>
  </si>
  <si>
    <t>460301机电一体化技术</t>
  </si>
  <si>
    <t>贵阳市乌当区新光路9号</t>
  </si>
  <si>
    <t>负责辖区内水表的定期抄录、数据核对与费用收缴等相关工作。</t>
  </si>
  <si>
    <t>1.编制126人（含班子4、中层16、员工106），在岗125人（含班子3、中层16、员工106，其中综合部员工病休5人）。
2.2025年进入12人，退出1人（不含班子），进入比退出多11人。2026年拟退休10人（含抄表员4人）。
3.营收目标较2025年完成值减少628万元，利润总额增加58万元。
4.营销服务部拟招聘抄表员1人，编制17人，在岗16人。
5.综上，鉴于其2026年将有4名抄表员退休，建议同意新招1人。</t>
  </si>
  <si>
    <t>修文县人民北路红十字中医院西南侧100米</t>
  </si>
  <si>
    <t>负责智慧水务建设推进、信息化设备的维护、保养、管理、服务标准建设及管理指导、水表稽核等相关工作。</t>
  </si>
  <si>
    <t>020102经济统计学
080901计算机科学与技术
120214T市场营销教育
120402行政管理</t>
  </si>
  <si>
    <t>020208统计学
077501计算机系统结构
077502计算机软件与理论
077503计算机应用技术
120401行政管理</t>
  </si>
  <si>
    <t>1.持有C1及以上驾驶证；
2.相关工作经验。</t>
  </si>
  <si>
    <t>贵州省修文县</t>
  </si>
  <si>
    <t>因该岗位属于较远地区职工，建议职称不限，工作年限放宽至2年及以上，年龄放宽至35岁及以下。</t>
  </si>
  <si>
    <t>1.编制24人（不含班子4、含中层5、员工19），在岗13人（含中层5、员工8）。
2.2025年退出1人，进入0人，退出比进入多1人。
3.营收目标比2025年完成值增加238万元，利润总额增加53万元。
4.拟招聘市场营销部营销管理岗1人，编制8人，在岗2人。
5.综上，满足进出平衡，建议同意招聘。</t>
  </si>
  <si>
    <t>市政环境处</t>
  </si>
  <si>
    <t>负责市政给水排水、污水处理、环保项目设计等相关工作。</t>
  </si>
  <si>
    <t>085905市政工程（含给排水等）
077602环境工程
083002环境工程
097102环境工程
085701环境工程</t>
  </si>
  <si>
    <t>1.10年及以上工作经历需是从事设计的经历；
2.具有注册公用设备工程师（给排水工程）执业资格。</t>
  </si>
  <si>
    <t>招聘主要聚焦高层次人才，建议适当放宽年龄至45岁以下。</t>
  </si>
  <si>
    <t>1.编制99人（含班子4、总助类4、中层23、员工68），在岗88人（不含班子及总助，含中层19、员工69）。
2.2025年退出4人，进入3人，退出比进入多1人。
3.营收目标较2025年增加783万元，利润总额增加96万元。
4.拟招聘4人；市政环境处技术岗1人，编制12人，在岗10人；项目管理处技术岗1人，编制6人，在岗5人；总工办安全专员岗1人，编制3人，在岗2人；测绘处测绘专业技术员1人（应届毕业生）。
5.综上，按照进出平衡可补充1人，营收利润符合要求，建议同意招聘4人，即：市政环境处技术岗1人、项目管理处技术岗1人、总工办安全专员岗1人、测绘处测绘专业技术员1人（应届毕业生）。</t>
  </si>
  <si>
    <t>项目管理处</t>
  </si>
  <si>
    <t>负责施工及总承包项目现场管理等相关工作。</t>
  </si>
  <si>
    <t>081101水利水电工程
081001土木工程</t>
  </si>
  <si>
    <t>081504水利水电工程
085901土木工程</t>
  </si>
  <si>
    <t>1.工作经历需是从事设计或施工现场管理的经历；
2.具有一级建造师（水利水电工程）执业资格。</t>
  </si>
  <si>
    <t>总工办</t>
  </si>
  <si>
    <t>负责安全生产、保密工作、 网络安全管理、软件安装维护等相关工作。</t>
  </si>
  <si>
    <t>082901安全工程
082501 环境科学与工程
082502环境工程</t>
  </si>
  <si>
    <t>085702安全工程
097101环境科学
097102环境工程</t>
  </si>
  <si>
    <t>1.工作经历需是从事安全管理类工作的经历；
2.具有注册安全工程师执业资格。</t>
  </si>
  <si>
    <t>测绘处</t>
  </si>
  <si>
    <t>负责测绘工程技术设计服务等相关工作。</t>
  </si>
  <si>
    <t>085704测绘工程</t>
  </si>
  <si>
    <t>负责工程项目概、预、结算编审、招投标报价分析、工程量清单编审、核算、签订合同等相关工作。</t>
  </si>
  <si>
    <t>120105工程造价
120103工程管理</t>
  </si>
  <si>
    <t>125601工程管理</t>
  </si>
  <si>
    <t>熟练运用造价软件、CAD等工程软件，通过大学英语四级，获得相关证书及奖学金优先。</t>
  </si>
  <si>
    <t>1.编制38人（不含班子，中层10、员工28），在岗16人（中层4、员工12）。
2.2025年退出0人，进入0人。
3.营收目标较2025年增加62万元，利润总额增加1万元。
4.拟招聘2人；工程部工程造价岗1人，编制7人，在岗3人；财务部会计1人，编制3人，在岗1人。
5.综上，虽不满足进出平衡，但满足营收利润要求，建议同意招聘2人。</t>
  </si>
  <si>
    <t>综合办公室</t>
  </si>
  <si>
    <t>负责公司企业管理、人力资源等相关工作。</t>
  </si>
  <si>
    <t>120204财务管理
 120201K工商管理</t>
  </si>
  <si>
    <t>1202工商管理
120201会计学
1251工商管理</t>
  </si>
  <si>
    <t>工作经验需与职位相关。</t>
  </si>
  <si>
    <t>1.编制51人（含班子6、中层7、员工38），在岗31（不含班子，中层5、员工26）。
2.2025年进入7人，退出7人。
3.营收目标较2025年完成值增加1096万元，利润总额增加58万元。
4.拟招聘2人；综合办公室企业管理岗1人，编制6人，在岗5人；招采合约部采购管理岗1人，编制5人，在岗3人。
5.综上，虽不满足进出平衡，但满足营收利润要求，且未超编，建议同意招聘2人，即：综合办公室企业管理岗1人、招采合约部采购管理岗1人。</t>
  </si>
  <si>
    <t>招采合约部</t>
  </si>
  <si>
    <t>负责供应商选择、采购、合同、招标等相关工作。</t>
  </si>
  <si>
    <t>120204财务管理
 120105工程造价</t>
  </si>
  <si>
    <t>120201会计学
125601工程管理</t>
  </si>
  <si>
    <t>负责公司工程施工管理，工程项目参建各方协调、对外协调、项目内部管理等相关工作。</t>
  </si>
  <si>
    <t>120103工程管理</t>
  </si>
  <si>
    <t>1.政治素质高，有团队协作精神，吃苦耐劳
2.专业能力强，从事过工程项目管理，在施工管理方面有一定工作经验。</t>
  </si>
  <si>
    <t>该企业为2024年新成立的公司，建议放宽年龄至35岁以下。</t>
  </si>
  <si>
    <t>1.编制32人（含班子3、中层7、员工22），在岗8人（中层3、员工5）。
2.2025年退出4人，进入2人，退出大于进入1人。
3.营收目标高于2025年完成值2140万元，利润总额高于121万元。
4.拟招聘3人；工程管理部工程项目管理岗1人，编制9人，在岗4人；财务管理部会计岗2人，编制3人，在岗0人，由贵阳水务环境公司统一管理。
5.综上，按进出平衡可补充2人，同时满足营收利润要求，建议同意招聘4人，即：工程管理部工程项目管理岗1人、财务管理部会计岗2人。</t>
  </si>
  <si>
    <t>贵阳市云岩区改茶大道枫丹白露小学西南侧约120米</t>
  </si>
  <si>
    <t>技术检测部</t>
  </si>
  <si>
    <t>负责检测、技术创新研究、技术咨询服务等相关工作。</t>
  </si>
  <si>
    <t>083001生物工程
 082502环境工程
081301化学工程与工艺</t>
  </si>
  <si>
    <t>0836生物工程
081701化学工程
085602化学工程
083002环境工程
077602环境工程
097102环境工程
085701环境工程</t>
  </si>
  <si>
    <t>1.编制29人（不含班子3，含中层3、员工26），在岗24（含中层1，员工23）。
2.2025年退出7人，进入0人，退出大于进入7人。
3.营收目标较2025年完成值减少319万元，利润总额增加3万元。
4.拟招聘技术检测部技术检测员1人，编制16人，在岗15人。
5.综上，满足进出平衡，建议同意招聘技术检测部技术检测员1人。</t>
  </si>
  <si>
    <t>质量安全部</t>
  </si>
  <si>
    <t>负责公司网络安全和日常管理、应急预案、网络信息安全体系的规划、设计和实施、制定制度、培训等相关工作。</t>
  </si>
  <si>
    <t>080901计算机科学与技术
080903网络工程</t>
  </si>
  <si>
    <t>0775计算机科学与技术
077501计算机系统结构
077502计算机软件与理论
077503计算机应用技术</t>
  </si>
  <si>
    <t>1.熟练运用电子报表工具，精通 SaaS 应用部署与运维，能够依托系统集成 API、Webhook 等技术手段，实现多系统间数据信息的高效互通与实时同步；
2.熟悉网络架构和安全体系结构，熟练掌握网络安全技术，熟练使用安全管理工具，了解国家安全法规和行业标准。
3.具备较强的安全意识和风险意识，具有良好的团队合作能力，具备较强的计算机软硬件知识、技能、学习能力和自我学习能力，能够适应快速变化的网络安全技术和方法。</t>
  </si>
  <si>
    <t>1.编制127人（含班子6、中层15、员工106），在岗86人（含班子6、中层14、员工66）。
2.2025年退出1人，进入3人，退出比进入少2人。
3.营收目标较2025年完成值增加2156万元，利润总额增加427万元。
4.拟招聘3人；质量安全部质量管理岗1人，编制3人，在岗2人；工程管理部注册监理师1人，编制35人，在岗26人；财务管理部会计1人，编制6人，在岗1人。
5.综上，虽不满足进出平衡，但符合营收利润要求，且在编制内，建议同意招聘3人，即：质量安全部质量管理岗1人、工程管理部注册监理师1人、财务管理部会计1人。</t>
  </si>
  <si>
    <t>负责现场监理、核查、工程质量检查与验收、工程变更、竣工验收、工程检查、审计等相关工作。</t>
  </si>
  <si>
    <t>081101水利水电工程
081003给排水科学与工程
081001土木工程</t>
  </si>
  <si>
    <t>081504水利水电工程
085905市政工程（含给排水等）
085901土木工程</t>
  </si>
  <si>
    <t>1.持有有效的注册监理工程师证书，专业方向为水利或市政相关专业。
2.熟悉工程监理流程、相关规范标准及政策要求；具有大型水利或市政工程项目监理经验者优先。
3.具备扎实的水利、市政工程专业知识及监理专业技能，能够独立开展现场监理工作；熟练掌握工程质量、进度、投资、安全管控方法，具备较强的问题发现及解决能力；能熟练使用工程监理相关软件及办公软件。
4.具备良好的沟通协调能力、团队协作能力及责任担当；工作严谨细致、原则性强，具备较强的合规意识和风险防控意识。
5.身体健康，能够适应施工现场工作环境及出差需求；认同公司企业文化，服从上级工作安排。</t>
  </si>
  <si>
    <t>因要求中级职称以上，建议年龄放宽至35岁。</t>
  </si>
  <si>
    <t>开阳县开洲大道193号</t>
  </si>
  <si>
    <t>开阳各乡镇水厂</t>
  </si>
  <si>
    <t>负责水费收缴、催收、账单核对、纠纷协调、水泵机组故障排查及应急处理、物资调配等相关工作。</t>
  </si>
  <si>
    <t>1.具备农村乡镇水费催收工作经验。
2.须具备良好的沟通技巧和客户服务意识。
3.有厂区值班抽水操作经验。
4.掌握勤杂事务管理。
‌5.责任心强，能适应农村偏远地区工作环境，具备独立作业能力；
6.能适应到农村基层工作。</t>
  </si>
  <si>
    <t>贵州省开阳县</t>
  </si>
  <si>
    <t>因该岗位属于偏远地区岗位，而且工作地点位于乡镇，建议年龄放宽到40岁及以下。</t>
  </si>
  <si>
    <t>1.编制111人（不含班子，含中层15、员工96），在岗107人（含中层15、员工92）。
2.2025年退出6人，进入1人，退出比进入多5人。
3.营收目标比2025年完成值57万元，利润总额多37万元。
4.拟招聘乡镇水厂乡水管理员1人，编制65人，在岗47人。
5.综上，满足进出平衡，建议同意招聘。</t>
  </si>
  <si>
    <t>乡水公司营销部</t>
  </si>
  <si>
    <t>负责水务管理、工程建设、安全管理等相关工作。</t>
  </si>
  <si>
    <t>081003给排水科学与工程</t>
  </si>
  <si>
    <t>1.25岁以上，30岁以下；
2.2年及以上相关工作经验。</t>
  </si>
  <si>
    <t>贵州省贵阳市清镇</t>
  </si>
  <si>
    <t>因该岗位是3级公司下属的乡镇公司，需在乡镇水务公司工作，建议工作年限放宽至2年及以上，年龄放宽至35岁及以下，职称建议不限制。</t>
  </si>
  <si>
    <t>1.编制140人（含班子5、总助类1、中层15、员工119），在岗95（不含班子和总助类，含中层13、员工82）。
2.2025年退出5人，进入2人，退出比进入多3人。
3.营收目标比2025年完成值增加53万元，利润总额减少383万元。
4.拟招聘3人；营销部工程项目管理岗2人，编制24人，在岗11人；财务部会计1人，编制6人，在岗5人。
5.综上，满足进出平衡，建议同意招聘2人，即：营销部工程项目管理岗2人、财务部会计1人。</t>
  </si>
  <si>
    <t>贵阳市水务环境集团清镇水务公司</t>
  </si>
  <si>
    <t>贵州省贵阳市清镇市百花社区服务中心半山壹号清镇水务有限公司</t>
  </si>
  <si>
    <t>贵州省安顺市西秀区龙泉路13号</t>
  </si>
  <si>
    <t>0851-33222380</t>
  </si>
  <si>
    <t>供水部</t>
  </si>
  <si>
    <t>从事机泵设备操作，完成水泵、电机的启动或停运，填写巡检记录并协助维修人员开展设备检修。</t>
  </si>
  <si>
    <t>081003给排水科学与工程
080601电气工程及其自动化
080201机械工程
080211T机电技术教育
080213T智能制造工程</t>
  </si>
  <si>
    <t>085905 市政工程（含给排水等）
080801电机与电器
085501机械工程
085509智能制造技术</t>
  </si>
  <si>
    <t>1.熟悉各类供水机泵的工作原理、结构组成及运行特性；
2.责任心强，爱岗敬业，有良好的职业操守；
3.具备电工基础、机械传动、液压与润滑等相关理论知识；
4.持有低压电工证、焊工证等特种作业操作证者优先，具备泵类设备运维相关从业资格证书优先。</t>
  </si>
  <si>
    <t>社保：贵州省安顺市西秀区
公积金：贵州省安顺市</t>
  </si>
  <si>
    <t>该岗位其中2个名额已纳入第十四届贵州人才博览会招聘岗位中挂网公告</t>
  </si>
  <si>
    <t>1.新设立公司，现有151人，（班子2、总助类0、中层18、员工131），划转149人，按协议约定不超过160人。
2.拟招聘16人；供水部机泵运行岗4人、工艺运行岗3人、电气设备维修岗3人、供水调度岗2人在岗38人；行政部综合内勤岗1人、行政综合岗1人，在岗7人；工程部管网检漏与分析岗1人，在岗31人；安全生产管理办公室安全管理岗1人，在岗1人。
3.鉴于安顺公司新成立，一线人员紧缺，建议同意招聘13人，即：供水部机泵运行岗4人、工艺运行岗3人、电气设备维修岗3人、供水调度岗2人、安全生产管理办公室安全管理岗1人。</t>
  </si>
  <si>
    <t>操作投药加氯设备，根据指标变化实时调整投加参数，按时填写运行记录，定期检查应急设备的完好性。</t>
  </si>
  <si>
    <t>081003给排水科学与工程
082502环境工程
070302应用化学
070301化学070306T 化学测量学与技术
082505T环保设备工程</t>
  </si>
  <si>
    <t>085905市政工程（含给排水等）
077602环境工程
081704应用化学</t>
  </si>
  <si>
    <t xml:space="preserve">
1.了解水质检测指标（余氯、浊度、PH值等）的控制范围与检测方法；
2.了解加氯机、投药泵、搅拌装置等设备的工作原理与维护常识；
3.具有较强的安全意识和责任意识，工作细致严谨。</t>
  </si>
  <si>
    <t>负责水厂生产设备巡检并按计划完成保养，发现故障隐患及时上报，设备发生故障后迅速抵达现场进行维修。</t>
  </si>
  <si>
    <t>080601电气工程及其自动化
080602T智能电网信息工程
080604T电气工程与智能控制
080211T机电技术教育
080806T智能装备与系统</t>
  </si>
  <si>
    <t>080801电机与电器
085509智能制造技术</t>
  </si>
  <si>
    <t>1.了解供水泵站、水厂各类电气设备的工作原理；
2.掌握电气控制回路、继电保护、电气接线等专业知识；
3.了解供水设备自动化控制系统的基本原理与调试方法；
4.熟知国家电气安全规程、供用电规则及供水行业安全生产相关标准；
5.具备较强的安全防范意识。</t>
  </si>
  <si>
    <t>该岗位其中1个名额已纳入第十四届贵州人才博览会招聘岗位中挂网公告</t>
  </si>
  <si>
    <t>安全生产管理办公室</t>
  </si>
  <si>
    <t>参与安全生产制度拟定并组织相关培训，辨识和评估生产危险源，定期排查安全隐患，纠正违反安全规程的行为。</t>
  </si>
  <si>
    <t>082901安全工程
081001土木工程
081003给排水科学与工程
120103工程管理</t>
  </si>
  <si>
    <t>085702安全工程085901土木工程085905市政工程（含给排水等）125601工程管理</t>
  </si>
  <si>
    <t>中级及以上职称或国家注册执业（职业）资格证</t>
  </si>
  <si>
    <t>1.需具备一定的安全生产管理或相关领域工作经验，熟悉本行业生产流程、风险特点和安全规范；
2.掌握安全生产法律法规、标准规范，熟悉安全管理、安全技术、职业健康等专业知识，具备危险源辨识、风险评估、事故预防、应急处置等专业技能；
3.取得相应的安全生产管理资质证书；
4.具备较强的问题分析和解决能力，能够及时应对安全生产中的突发情况和复杂问题，提出合理的解决方案；
5.具有高度的责任心和原则性。</t>
  </si>
  <si>
    <t>合理调节供水管网压力，负责供水水压、水量等数据统计及水厂机泵开、闭记录，做好城区监测点流量信息管理。</t>
  </si>
  <si>
    <t>081003给排水科学与工程
082502环境工程
081101水利水电工程
081001土木工程</t>
  </si>
  <si>
    <t>085905 市政工程（含给排水等）
077602 环境工程
081504水利水电工程
085901土木工程</t>
  </si>
  <si>
    <t xml:space="preserve">
1.能看懂管网图纸、掌握压力、流量、水质等基本监测参数；
2.熟悉使用办公软件，能完成数据统计、报表填报；
3.具备较强的责任心、应急处置能力和沟通协调能力；
4.服务管理，执行力强，具备良好的服务意识与团队协作精神。</t>
  </si>
  <si>
    <t>贵州省黔南布依族苗族自治州都匀市绿茵湖街道绿茵湖产业园区6号厂房1-2层</t>
  </si>
  <si>
    <t>技术质量部</t>
  </si>
  <si>
    <t>从事产品研发与设计、技术攻关与优化、测试与验证、标准与文档管理、跨部门协作与技术推广等相关工作。</t>
  </si>
  <si>
    <t>080901计算机科学与技术
080902软件工程
080907T智能科学与技术
080909T电子与计算机工程
080905物联网工程
081003给排水科学与工程
081011T城市水系统工程</t>
  </si>
  <si>
    <t>077503计算机应用技术
085905市政工程（含给排水等）</t>
  </si>
  <si>
    <t>严谨细致、责任心强，遵守计量法律法规，能适应标准化作业流程，有计量相关工作经验优先。除笔试、面试外，需进行实操考试。</t>
  </si>
  <si>
    <t>贵州省都匀市</t>
  </si>
  <si>
    <t>该岗位其中1个已纳入第十四届贵州人才博览会招聘岗位中挂网公告</t>
  </si>
  <si>
    <t>1.编制57人（含班子5、中层8、员工44），在岗39人（不含班子，含中层6、员工33）。
2.2025年退出0人，进入0人。
3.营收目标较2025年完成值增加1144万元，利润总额较2025年增加139.97万元。
4.拟招聘7人；技术质量部技术开发岗2人，在岗9人；计量中心流量检定岗2人，在岗9人；市场营销部销售总监1人，在岗7人；党群人事部党群岗1人，在岗1人；财务管理部会计岗1人，在岗4人。
5.鉴于其业务量增长较快，需要补充相应人员，建议同意招聘7人。</t>
  </si>
  <si>
    <t>计量中心</t>
  </si>
  <si>
    <t>从事水表检定、检定设备维护、检定资料整理归档、跟踪水表质量问题等相关工作</t>
  </si>
  <si>
    <t>460308工业自动化仪表技术
040203紧密机械技术</t>
  </si>
  <si>
    <t>080301测控技术与仪器
080302T精密仪器
080303T智能感知工程</t>
  </si>
  <si>
    <t>080401精密仪器及机械
080402测试计量技术及仪器</t>
  </si>
  <si>
    <t>严谨细致、责任心强，拥有优秀的团队协作和沟通能力，能快速学习新技术；能够分析和解决常规技术问题，具备良好的跨部门协作能力。</t>
  </si>
  <si>
    <t>该岗位建议大专学历，不限专业，需要相关工作经验，能够熟练掌握生产设备的操作，需要熟练工，能够快速投入生产。</t>
  </si>
  <si>
    <t>从事公司整体销售战略与目标制定，分解销售任务并监督执行，负责市场调研与分析，拓展国内外销售渠道等相关工作。</t>
  </si>
  <si>
    <t>12020K工商管理
120202市场营销
020101经济学
020105T商务经济学</t>
  </si>
  <si>
    <t>120202企业管理
0201理论经济学
0202应用经济学</t>
  </si>
  <si>
    <t>具备水表行业或相关制造业销售管理经验，有丰富的市场策划与渠道拓展资源，具备优秀的谈判能力、领导能力和团队管理能力，抗压能力强。</t>
  </si>
  <si>
    <t>该岗位为中层管理岗，需一定的工作经验年限，故招聘年龄建议为40周岁及以下。</t>
  </si>
  <si>
    <t>财务管理部</t>
  </si>
  <si>
    <t>负责公司日常账务处理、财务核算、编制财务报表，进行财务分析、税务申报、发票管理等税务相关工作。</t>
  </si>
  <si>
    <t>会计、审计</t>
  </si>
  <si>
    <t>严谨细致、责任心强，遵守相关法律法规；熟悉财务法规及办公软件。</t>
  </si>
  <si>
    <t>党群人事部</t>
  </si>
  <si>
    <t>负责各类公文的起草、修改与归档、统筹会议、部门沟通协调、负责文件收发、档案管理及行政后勤保障等工作。</t>
  </si>
  <si>
    <t>120203K会计学
120206人力资源管理
120211T劳动关系
050101汉语言文学
120402行政管理
120403劳动与社会保障</t>
  </si>
  <si>
    <t>熟悉行政办公流程及公文写作规范；熟练掌握办公软件，具备较强文字功底；沟通协调、应急处理能力良好，责任心强。</t>
  </si>
  <si>
    <t>注册地址：贵州省毕节市七星关区碧阳大道城南印象商务楼4楼；工作地址：毕节市厍东关乡夹岩水利枢纽工程公司</t>
  </si>
  <si>
    <t>法务合规部</t>
  </si>
  <si>
    <t>熟悉建设工程相关法律法规，负责合同全流程管理、纠纷处理等相关工作，产权保护，外部对接及其他工作。</t>
  </si>
  <si>
    <t>030101K法学</t>
  </si>
  <si>
    <t>030101法学理论
030102法律史
030103宪法学与行政法学
030107经济法学</t>
  </si>
  <si>
    <t>持有法律职业资格证书</t>
  </si>
  <si>
    <t>1.持有法律职业资格证书，具备3年及以上法务或风控相关工作经验，工程建设行业从业经历者优先。取得中级及以上职称或对应的执(职)业资格证的，专业要求可适当放宽。
2.熟悉《民法典》《建筑法》《招标投标法》等法律法规，掌握合同管理、合规审查、风险防控.
纠纷处理等专业知识，了解工程建设行业规范与业务流程。
3.能独立完成合同全流程审核、法律文书起草、风险排查与体系搭建，具备诉讼仲裁对接、纠纷处置及合规管理能力，文字与逻辑表达能力突出。
4.沟通协调、抗压应变能力强，工作严谨细致、原则性强，严守公司商业秘密与法律底线，具备良好的职业操守与团队协作意识。
5.熟悉企业内控与风险管理流程，能主动跟进法律法规更新，具备培训宣导、跨部门协同及外部机构对接能力。</t>
  </si>
  <si>
    <t>毕节建管公司于2025 年10月注册成立，公司主营建设管理务，当期暂无经营收，2026年度经营目标集团尚未下达。</t>
  </si>
  <si>
    <t>毕节建管公司拟招聘8人，其中本部法务合规部拟招聘工作人员1名，旗下玉龙公司拟招聘4人，夹岩灌区公司拟招聘3人，鉴于其本部无法律相关专业人员，且玉龙和夹岩灌区为新开工项目，人员缺乏，建议同意招聘8人。</t>
  </si>
  <si>
    <t>注册地址：贵州省毕节市威宁县海边街道思源路；工作地址：贵州省毕节市岔河乡玉龙水库</t>
  </si>
  <si>
    <t>计划合同部</t>
  </si>
  <si>
    <t>负责各类合同全生命周期管理，完善制度台账、跟踪履约、排查风险等相关工作，完成其他合同相关工作。</t>
  </si>
  <si>
    <t>030101K法学
120201K工商管理
020401国际经济与贸易020402贸易经济</t>
  </si>
  <si>
    <t>0301法学
1202工商管理
0201理论经济学
0202应用经济学</t>
  </si>
  <si>
    <t>经济类（学法学类对职称没要求）</t>
  </si>
  <si>
    <t>1具备2年及以上计划合同管理相关工作经验，具备2年及以上工程建设行业从业经历者优先。取得中级及以上职称或对应的执(职)业资格证的专业要求可适当放宽。
2.熟悉合同管理、招投标管理、工程造价、工程计划管理相关法律法规及行业规范，掌握合同起草审核、计划编制、履约跟踪、成本管控等专业知识。
3.能独立开展合同全生命周期管理、计划编制与进度管控，熟练进行合同台账管理、履约风险排查、纠纷协调及数据统计分析，文字与逻辑表达能力良好。
4.工作严谨细致、责任心强，原则性与沟通协调能力突出，具备较强的计划统筹、风险防范及团队协作意识，严守公司商业秘密，
5.熟悉工程建设业务流程，能熟练使用办公及造价相关软件，主动学习行业政策规范，具备良好的执行力与抗压能力。</t>
  </si>
  <si>
    <t>该公司于2025年 12月注册成立，人员均由毕节建管公司及夹岩公司兼职，目前暂无营业收入、工资总额等相关数据。</t>
  </si>
  <si>
    <t>负责制度制定、风险辨识与隐患排查、组织安全培训及应急演练、安全检查等相关工作，对接监管部门上报资料。</t>
  </si>
  <si>
    <t>082901安全工程
081101水利水电工程
081104T水务工程
082501环境科学与工程082502环境工程</t>
  </si>
  <si>
    <t>077602环境工程
081504水利水电工程</t>
  </si>
  <si>
    <t>1.2年以上工程或生产安全管理经验优先。取得中级及以上职称或对应的执(职)业资格证的，专业要求可适当放宽。
2.熟悉安全生产、消防、应急管理等法律法规及行业规范，掌握风险辨识、隐患排查、应急预案安全培训等专业知识，熟悉工程建设现场安全管理流程。
3.能独立开展安全检查、隐患整改跟踪、应急演练组织、安全资料编制上报，具备事故处置、现场监管及内外沟通协调能力。
4.责任心强、原则性强，工作严谨细致，具备良好的抗压能力、执行力和团队协作意识，严守安全管理纪律与公司制度。
5.熟悉安全台账、资料归档管理，能熟练使用办公软件，具备较强的现场管控和风险预判能力，能配合监管部门检查及落实整改。</t>
  </si>
  <si>
    <t>落实质量法规标准，制定规范，开展排查验收、处理质量事故等相关工作，对接监管部门工作，完成其他工作。</t>
  </si>
  <si>
    <t>120103工程管理
120105工程造价</t>
  </si>
  <si>
    <t>085902水利工程
081504水利水电工程</t>
  </si>
  <si>
    <t>1.具备2年及以上质量管理相关工作经验，持有质量员证或注册质量工程师优先。取得中级及以上职称或对应的执(职)业资格证的，专业要求可适当放宽。
2.熟悉工程建设、产品质量相关法律法规、验收规范及行业标准，掌握质量检验、隐患排查、验收管控、质量事故处理等专业知识。
3.能独立开展质量巡检、专项核查、竣工验收及资料审核，具备质量问题分析、整改跟踪、第三方检测对接及质量报告编制能力。
4.工作严谨细致、原则性强，责任心与执行力突出，具备良好的沟通协调、抗压能力及团队协作意识，严守公司制度与质量规范。
5.熟悉质量台账与档案管理，熟练使用办公软件，能配合监管部门检查，主动学习行业新标准新规范，具备较强风险预判与问题处置能力。</t>
  </si>
  <si>
    <t>负责工程制度制定、计划编制与巡查纠偏，协调参建单位解决卡点，上报进度等相关工作，完成其他管理工作。</t>
  </si>
  <si>
    <t>1.具备2年及以上工程现场管理相关工作经验，不有建造师等职业资格者优先。取得中级及以上职称或对应的执(职)业资格证的，专业要求可适当放宽。
2.熟悉工程建设相关法律法规、施工规范、验收标准及项目管理流程，掌握施工组织、进度管控现场协调、技术管理等专业知识。
3.能独立编制施工计划、管控工程进度与现场施工，协调参建各方关系，处理施工技术问题，监督工程质量、!安全及文明施工，做好工程资料与签证管理。
4.责任心强、作风严谨，原则性与执行力突出，具备良好的现场管控、沟通协调及抗压能力，团队协作意识强，严守公司规章制度。
5.熟悉工程预决算、竣工验收及结算流程，能熟练使用办公及工程相关软件，主动学习行业新技术新规范，具备较强的问题处置与风险防范能力。</t>
  </si>
  <si>
    <t>注册地址：贵州省毕节市七星关区碧阳大道城南印象商务楼4楼；工作地址：贵州省黔西市</t>
  </si>
  <si>
    <t>负责会计核算、账务处理与成本管控，编制财务报表、税务申报、管理档案，配合审计及预决算，完成其他工作。</t>
  </si>
  <si>
    <t>120203K会计学
120204财务管理120201K工商管理020301K金融学
120207审计学</t>
  </si>
  <si>
    <t>120201会计学
1257审计
0251金融</t>
  </si>
  <si>
    <t>1.持有初级及以上会计专业技术资格，2 年以上会计工作经验优先。取得中级及以上职称或对应的执(职)业资格证的，专业要求可适当放宽。
2.熟悉会计准则、财经法律法规及税收政策，掌握会计核算、成本费用管理、报表编制、纳税申报、财务档案管理等专业知识。
3.能独立完成账务处理、凭证审核、账簿登记、税务申报及财务报表编制，熟练使用财务软件与办公软件，具备财务分析、往来清理及配合审计能力。
4.工作严谨细致、责任心强，恪守财务职业道德，原则性强，保密意识突出，具备良好的沟通协调、执行力与抗压能力。
5.其他要求:熟悉财务内控流程，能够规范管理财务档案，及时准确提供财务数据，协助完成预算、决算等相关工作。</t>
  </si>
  <si>
    <t>该公司于2026年2月13日注册成立，目前暂无营业收入、工资总额等相关经营数据。</t>
  </si>
  <si>
    <t>负责资金收付、日记账登记与对账，保管现金票据，审核报销，管理银行账户，完成其他出纳相关工作。</t>
  </si>
  <si>
    <t>1.持有初级及以上会计专业技术资格，有相关工作经验者优先。取得中级及以上职称或对应的执(职)业资格证的，专业要求可适当放宽。
2.熟悉财经法律法规、现金管理条例及银行结算制度，掌握资金收付、日记账登记、票据印章管理、费用报销审核等专业知识。
3.能独立办理现金及银行业务，熟练核对账务、编制余额调节表，规范管理票据与印章，准确传递财务凭证，熟练使用财务及办公软件，
4.恪守财务职业道德，严谨细致、责任心强，原则性与保密意识突出，具备良好的沟通协调、执行力和风,险防范意识。
5.熟悉银行账户管理及资金台账工作，能配合账务处理、档案整理及内外部审计检查，确保资金安全与账实相符。</t>
  </si>
  <si>
    <t>负责各类合同全流程管理，完善制度台账，跟踪履约、排查风险、处理纠纷，完成其他合同相关工作。</t>
  </si>
  <si>
    <t>030101K法学
120201K工商管理020401国际经济与贸易020402贸易经济</t>
  </si>
  <si>
    <t>贵州省麻江县宣威镇</t>
  </si>
  <si>
    <t>工程管理部（安全环境部）</t>
  </si>
  <si>
    <t>从事机电、电气设备安装与运行全流程，确保机电设备规范合规、安全有序投用和运行。</t>
  </si>
  <si>
    <t>080201机械工程080202机械设计制造及其自动化
080601电气工程及其自动化     
080801自动化</t>
  </si>
  <si>
    <t>080201                机械制造及其自动化</t>
  </si>
  <si>
    <t>机械类、电气类、自动化类</t>
  </si>
  <si>
    <t xml:space="preserve">1.具有5年及以上机电、电气设备运行管理工作经验；有中型以上水利水电工程建设机电设备管理工作经验优先；2.熟悉机电、电气设备管理相关法律法规，熟悉水利工程机电、电气设备管理等工作。 </t>
  </si>
  <si>
    <t>贵州省麻江县</t>
  </si>
  <si>
    <t>1.编制50（含班子7、总助2、中层17、员工24），在岗33（不含班子和总助、中层13、员工20）。
2.工程管理部（安全环境部）拟招聘机电设备管理岗1名，部门编制13人，在岗11人，未配备机电设备管理人员。
3.宣威公司宣威项目处于建设阶段，工资总额由集团统一核定，增加人员由集团增补。
4.综上，建议同意招聘工程管理部（安全环境部）拟招聘机电设备管理岗1名。</t>
  </si>
  <si>
    <t>贵州省铜仁市思南县孙家坝镇</t>
  </si>
  <si>
    <t>科级管理岗工作人员</t>
  </si>
  <si>
    <t>负责公司董事会工作，支持人力资源工作，统筹文化宣传、制度管理、行政事务、后勤保障、信息化及信访等工作</t>
  </si>
  <si>
    <t>050101汉语言文学
120402行政管理
120201k工商管理
030101k法学
120103工程管理</t>
  </si>
  <si>
    <t>050103汉语言文字学
120401行政管理
030101法学理论
081504水利水电工程</t>
  </si>
  <si>
    <t>1.中共党员有优先；
2.具备5年及以上办公室管理或综合行政管理工作经验；具有同等职级；
3.具备较强的组织安排、沟通协调能力，能承受岗位工作压力；
4.具备良好的职业素养和敬业精神。</t>
  </si>
  <si>
    <t>贵州省思南县</t>
  </si>
  <si>
    <t xml:space="preserve">  1.根据《关于同意贵州水投花滩子工程有限公司选聘技术人员的批复》（黔水投复〔2025〕36号）意见，同意补充8名技术人员，公司2025年面向集团内部选聘了2人，现在剩余的6名技术人员计划范围内通过招聘的形式补充5名技术人员；
  2.优先内部招录，若流聘，调整为社会招录。</t>
  </si>
  <si>
    <t>1.编制47（班子7、中层14、员工26），在岗31（不含班子、中层6、专业3、员工22）；
2.2025年退出1人，进入1人。
3.拟内部招聘5人；综合办公室主任1人，编制4人，在岗3人（有1名临时负责人）；工程安环部主办3人，编制10人，在岗6人；技术质量部主办1人，编制6人，在岗4人。
4.鉴于花滩子仍处于集中建设阶段，拟招聘人员主要为专业技术人员，建议同意招聘5人。工资总额由集团增补。</t>
  </si>
  <si>
    <t>工程安全环保部</t>
  </si>
  <si>
    <t>负责公司工程档案收集、整编、移交等管理工作</t>
  </si>
  <si>
    <t>120502档案学
120103工程管理</t>
  </si>
  <si>
    <t>120501图书馆学
120503档案学
081504水利水电工程</t>
  </si>
  <si>
    <t>1.具有水利工程档案管理相关工作经历；
2.具备扎实的文档收集整编基础知识，熟悉档案管理相关规程及有关法规；
3.具备较强的吃苦耐劳精神.</t>
  </si>
  <si>
    <t>负责建立公司环水保管理体系，工程项目生态环境保护、水土保持数据管理、监督检查及整改落实等工作</t>
  </si>
  <si>
    <t>081101水利水电工程
081102水文与水资源工程
081105T水利科学与工程
081407T资源环境大数据工程
090203水土保持与荒漠化防治</t>
  </si>
  <si>
    <t>081504水利水电工程
083001环境科学
083002环境工程
081501水文学及水资源</t>
  </si>
  <si>
    <t>1.具有3年及以上水环保管理工作经验；有大型水利工程环水保工作经验优先；                                                  
2.熟悉工程水环保管理相关法律法规，熟悉水利工程水环保管理等工作；
3.具有良好的政治素质和道德品行，较强的事业心和责任感，能履行职责。</t>
  </si>
  <si>
    <t>负责工程项目建设进度管理、计量管理、变更管理等工作</t>
  </si>
  <si>
    <t>081001土木工程
081101水利水电工程
120103工程管理
120105工程造价</t>
  </si>
  <si>
    <t>081402结构工程
081504水利水电工程
0871管理科学与工程</t>
  </si>
  <si>
    <t>1.具有3年及以上工程建设管理工作经验；
2.熟悉工程建设管理相关法律法规，熟悉水利工程建设管理工作；
3.具有良好的政治素质和道德品行，较强的事业心和责任感，能履行职责。</t>
  </si>
  <si>
    <t>负责金属结构的设计，参与技术交底，为生产和施工现场提供技指导与服务</t>
  </si>
  <si>
    <t>080404冶金工程
080405金属材料工程
080601电气工程及其自动化</t>
  </si>
  <si>
    <t>080601冶金物理化学
080801电机与电器
080802电力系统及其自动化</t>
  </si>
  <si>
    <t>1.具有3年及以上金属结构安装管理工作经验；                                                    
2.熟悉工程技术质量管理相关法律法规，熟悉水利工程金属结构管理等工作；
3.具有良好的政治素质和道德品行，较强的事业心和责任感，能履行职责。</t>
  </si>
  <si>
    <t>注册地址：贵州省贵阳市观山湖区石林西路187号
工作地址：贵州省安顺市西秀区东屯乡</t>
  </si>
  <si>
    <t>市场发展部</t>
  </si>
  <si>
    <t>负责公司战略管理、经营管理和市场开拓工作。</t>
  </si>
  <si>
    <t>020101经济学 
020301金融学 
120201K工商管理 
081101水利水电工程</t>
  </si>
  <si>
    <t>020204金融学
120202企业管理</t>
  </si>
  <si>
    <t>1.熟悉党和国家有关产业政策和法律法规；
2.能够敏锐地感知市场动态，并进行专业分析；
3.具备商务谈判技巧，与客户、合作伙伴及内部团队进行有效沟通和协调；
4.具有良好的写作能力，善于思考和分析问题，能独立完成专题报告等相关材料的撰写；
5.具有3年及以上市场相关工作经验。</t>
  </si>
  <si>
    <t>1.优先内部招录，若流聘，调整为社会招录；
2.年龄要求为社会招聘要求，内部招聘不受限制；
3.内部招聘专业按照二类设置。</t>
  </si>
  <si>
    <t>1.编制1.编制99（班子7、总助3、中层36、员工53），在岗85（班子8、顾问1、中层30、员工48），劳派14人（其中综合办厨师保洁等5人、库管理中心5人、黄家湾建管部4人）。
2.主要承担四大职能：一是负责安顺、六盘水区域内水库建设管理，包括黔中水利枢纽、黄家湾、引子渡等工程建设，以及受托管理盘州天禹公司和区域骨干水源工程；二是负责已建成水库运行管理，涵盖三大工程运行及5家库管公司受托管理；三是负责英武水库公司管理及工程建设；四是履行黔中灌区项目法人职责。
3.工程运行管理覆盖安顺市、六盘水市骨干水源工程，已接管投入运行的水库共计29座，运行电站5座，运行泵站6座。工程运行管理行政区域涉及纳雍县、织金县、水城区、钟山区、六枝特区、普定县、镇宁县、黄果树旅游区管理委员会、西秀区、平坝区、长顺县、紫云县、贵安新区等区县。黔中水库工程调度管理涉及三岔河上下游各水电站，目前直接运行管理黔中工程输水管道148.59千米，沿线设有节制闸17道、分水闸7道，调度中转水库1座、对接协调中转水库1座。
4.拟招聘22人；市场发展部市场开拓岗1人，编制4，在岗3；法务合规部合同管理岗1人，编制3人，在岗1人；英武开发公司7人；水库管理中心11人，其中桂家湖3人、水源中心1人、革寨运行部2人、黄家湾运行部3人，旗下库管六枝公司1人。
5.旗下库管六枝公司按从业人数规范控制范围为31人，管理6座水库，中小型各3座，水库从业人数控制范围为27人，现在岗人数共26人，运行管理部拟招聘1人，营收利润指标均有所增加，建议同意招聘。
6.鉴于其管理跨度大，范围广，下属公司拟增加人员在从业控制范围内，建议同意招聘22人。</t>
  </si>
  <si>
    <t>负责公司风险管控工作，统筹做好公司法律事务管理、合规风险管理、合同管理等工作。</t>
  </si>
  <si>
    <t>081009T土木 水利与海洋工程 
081010T土木 水利与交通工程
081101水利水电工程 
081102水文与水资源工程 
081104T水务工程
081105T水利科学与工程 
081106T智慧水利
082305农业水利工程专业</t>
  </si>
  <si>
    <t>081504水利水电工程 
081501水文学及水资源 
082802农业水土工程</t>
  </si>
  <si>
    <t>1.中级职称及以上；
2.熟悉掌握工程招标流程、工程合同的起草、合同的评审及谈判相关工作；
3.能熟练处理合同变更以及结算管理工作；
4.熟悉项目建设全过程的相关工作；
5.具有5年及以上水利工程建设合同管理经验。</t>
  </si>
  <si>
    <t>贵州水投英武开发有限公司</t>
  </si>
  <si>
    <t>注册地址：贵州省六盘水市盘州市亦资街道
工作地址：贵州省六盘水市盘州市英武镇</t>
  </si>
  <si>
    <t>办公室</t>
  </si>
  <si>
    <t>负责公司党群人事、综合事务等工作。</t>
  </si>
  <si>
    <t>120401公共事业管理 
120402行政管理 
050107T秘书学</t>
  </si>
  <si>
    <t>120202企业管理 
120401行政管理</t>
  </si>
  <si>
    <t>1.熟悉董事、经理层、后勤保障、公文处理等工作及基本工作流程；
2.能够撰写公司宣传材料以及以公司名义下发的文件、报告；
3.具有较强的协调能力、沟通能力、计划能力；
4.具有初级政工师职称者优先；
5.具有3年及以上办公室相关工作经验。</t>
  </si>
  <si>
    <t>承担资金筹集以及财务、税务管理工作。</t>
  </si>
  <si>
    <t>120204财务管理
120203k会计学
120207审计学
020101经济学</t>
  </si>
  <si>
    <t>120204财务管理 
120203k会计学 
120207审计学 
020101经济学</t>
  </si>
  <si>
    <t>1.掌握财务管理专业知识、税务相关知识、法律知识；
2.了解国家、财政厅、国资委等报表编制工作及基本工作流程；
3.熟悉《会计法》《企业会计准则》；
4.了解预算、决算、资金管理、财务报告等；
5.具有3年及以上财务相关工作经验。</t>
  </si>
  <si>
    <t>负责把控工程进度及工程计量工作。</t>
  </si>
  <si>
    <t>080201机械工程 
080202机械设计制造及其自动化 
080204机械电子工程 
080601电气工程及其自动化 080604T电气工程与智能控制 
081009T土木 水利与海洋工程 
081010T土木 水利与交通工程
081101水利水电工程 
081102水文与水资源工程 
081104T水务工程
081105T水利科学与工程 
081106T智慧水利
082305农业水利工程专业</t>
  </si>
  <si>
    <t>080201机械制造及其自动化 
080202机械电子工程 
080802电力系统及其自动化 
081504水利水电工程 
081501水文学及水资源 
082802农业水土工程</t>
  </si>
  <si>
    <t>1.熟悉法律法规、规程规范、水利工程专业理论知识；
2.熟悉水利工程建设程序、技术方案、设计图纸及变更等内容；
3.能够撰写技术文件、报告等；
4.具有5年及以上工程建设相关工作经验。</t>
  </si>
  <si>
    <t>1.掌握国家颁布的各项水利工程施工技术标准、施工规程、规范，企业管理、法律知识；
2.熟悉工程建设施工现场管理、招投标合同文件、施工计量计价标准原则；
3.熟悉国家相关的工程建设技术管理、政策和法律法规；
4.具有5年及以上工程建设相关工作经验。</t>
  </si>
  <si>
    <t>合同部</t>
  </si>
  <si>
    <t>负责合同管理、处理法律事务、开展合规审查以及办理工程结算等事宜。</t>
  </si>
  <si>
    <t>1.熟练掌握公司法、合同法、劳动法等与企业业务直接相关的法律，同时深入理解行业监管法律法规并熟练运用；
2.具备合同风险识别能力，较强的沟通能力；
3.对司法程序熟悉，面对突发情况能冷静应对，降低公司负面影响；
4.具有5年及以上大型项目合同管理相关工作经验。</t>
  </si>
  <si>
    <t>负责应急管理、日常安全管理、水土保持专项工作以及环境保护专项工作。</t>
  </si>
  <si>
    <t>080601电气工程及其自动化 080604T电气工程与智能控制 
081101水利水电工程 
081102水文与水资源工程 
081105T水利科学与工程 
082901安全工程专业 
082305农业水利工程专业 
082501环境科学与工程 
082502环境工程 
082503环境生态工程 
090203水土保持与荒漠化防治</t>
  </si>
  <si>
    <t>077601环境科学 
0837安全科学与工程 
081504水利水电工程 
081501水文学及水资源 
082802农业水土工程 
080802电力系统及其自动化</t>
  </si>
  <si>
    <t>1.熟悉安全生产工作及基本工作流程；
2.熟悉党和国家有关安全生产的基本方针、政策和法律法规及制度；
3.能熟练使用各种办公软件。
4.持有安全工程师、中高级职称之一者优先；
5.具有3年及以上安全相关工作经验。</t>
  </si>
  <si>
    <t>土地移民部</t>
  </si>
  <si>
    <t>负责土地征用、办理土地林地手续、协调移民事务以及管理土地与移民相关费用工作。</t>
  </si>
  <si>
    <t>不限专业</t>
  </si>
  <si>
    <t>1.了解国家及地方征地拆迁、移民安置方面的法律法规和政策；
2.工作细致认真，有责任心，有良好的沟通能力；
3.具备基本的公文写作能力；
4.3年及以上移民工作相关经验。（社会招聘要求10年及以上移民工作相关经验）</t>
  </si>
  <si>
    <t>1.了解国家及地方征地拆迁、移民安置方面的法律法规和政策；
2.具备出色的组织领导、沟通协调、谈判和公共关系处理能力；
3.能够承受较强的工作压力，妥善处理复杂和敏感问题；
4.具有3年及以上移民工作相关经验。（社会招聘要求10年及以上移民工作相关经验）</t>
  </si>
  <si>
    <t>注册地址：贵州省贵阳市观山湖区石林西路187号
工作地址：贵州省六盘水市六枝特区牛场乡</t>
  </si>
  <si>
    <t>水库管理中心-水源运行部</t>
  </si>
  <si>
    <t>负责黔中工程水源枢纽和总干渠（至祠堂边渡槽）的运行管理，黔中工程总干渠供水、电站发电相关工作。</t>
  </si>
  <si>
    <t>080801自动化 
080201机械工程 
080202机械设计制造及其自动化 
080204机械电子工程 
080601电气工程及其自动化 080604T电气工程与智能控制 
081101水利水电工程 
081102水文与水资源工程 
081104T水务工程
081105T水利科学与工程 
081106T智慧水利
082305农业水利工程专业</t>
  </si>
  <si>
    <t>1.掌握水利工程运行管理相关法律法规、工作流程；
2.熟悉水利工程设施设备相关操作；
3.熟悉水利工程建筑物、构筑物及其设施设备的维修养护；
4.具有3年及以上水库运行管理经验。</t>
  </si>
  <si>
    <t>注册地址：贵州省贵阳市观山湖区石林西路187号
工作地址：贵州省安顺市镇宁县丁旗镇</t>
  </si>
  <si>
    <t>水库管理中心-桂家湖运行部</t>
  </si>
  <si>
    <t>负责黔中工程焦家节制闸（含）至落木湾节制闸（含）及桂家湖水库移交管理范围内的设施设备运行管理工作。</t>
  </si>
  <si>
    <t>1.掌握水利工程运行管理相关法律法规、工作流程；
2.熟悉水利工程视频监控、安全监测及地震监测等运行管理、维修养护；
3.具有3年及以上水库、电站监测/监控等相关工作经验。</t>
  </si>
  <si>
    <t>1.熟练掌握水情、雨情、水位信息，执行防洪、供水等调度指令；
2.熟悉水库调度流程，适应应急调度；
3.熟练使用水文软件、办公软件、调度监控系统；
4.具有3年及以上泵站、水电站、水库调度相关工作经验。</t>
  </si>
  <si>
    <t>注册地址：贵阳市观山湖区石林西路188号
工作地址：安顺市西秀区东屯乡</t>
  </si>
  <si>
    <t>水库管理中心-革寨运行部</t>
  </si>
  <si>
    <t>负责黔中桂松干渠窝隧洞出口至凯掌水库方水阀、革寨1#、2#泵站、革寨水库运行管理工作。</t>
  </si>
  <si>
    <t>1.熟悉设备原理、参数与规程；
2.具备三熟三能（熟设备、熟操作与事故处理、熟制度；能分析运行、能发现故障、能掌握一般维修）；
3.具有3年及以上泵站、水库等机电运行工作经验。</t>
  </si>
  <si>
    <t>负责黔中桂松干渠窝隧洞出口至凯掌水库方水阀、革寨1#、3#泵站、革寨水库运行管理工作。</t>
  </si>
  <si>
    <t>1.掌握水利工程运行管理相关法律法规、工作流程；
2.熟悉水利工程设施设备相关操作；
3.熟悉泵站检修维护及库房管理等工作及基本工作流程
4.具有3年及以上水库运行管理经验。</t>
  </si>
  <si>
    <t>注册地址：贵州省安顺市紫云县板当镇
工作地址：贵州省安顺市紫云县板当镇</t>
  </si>
  <si>
    <t>黄家湾运行部</t>
  </si>
  <si>
    <t>负责工程调度运行、电站生产经营管理工作；承担各泵站向县城、工业园区及农村灌溉区供水任务。</t>
  </si>
  <si>
    <t>1.掌握水利工程运行管理相关法律法规、工作流程；
2.熟悉水利工程设施设备相关操作；
3.熟悉泵站检修维护及库房管理等工作及基本工作流程；
4.具有3年及以上水库运行管理经验。</t>
  </si>
  <si>
    <t>离职补招</t>
  </si>
  <si>
    <t>贵州省六盘水市六枝特区岩脚镇河头上水库</t>
  </si>
  <si>
    <t>运行管理部</t>
  </si>
  <si>
    <t xml:space="preserve">550101水文与水资源 
550201水利工程 
550203水利水电工程管理 
550302水电站电气设备 
550303水电站运行与管理 </t>
  </si>
  <si>
    <t>1.掌握机器及设备相关基础知识；
2.熟悉设备的相关操作；
3.有良好的沟通能力；
4.2年及以上机械、电气设备管理等相关经验。</t>
  </si>
  <si>
    <t>贵州省黔南布依族苗族自治州都匀市小围寨街道503烈士陵园旁</t>
  </si>
  <si>
    <t>从事公司整体财务工作。</t>
  </si>
  <si>
    <t>120201K工商管理 120203K会计学 120204财务管理 120207审计学 020301K金融学 020201财政学 020101经济学</t>
  </si>
  <si>
    <t>1251工商管理 
1253会计 
0257审计学 
020204金融学 020203财政学</t>
  </si>
  <si>
    <t>1251工商管理
 1253会计 
0257审计学 
020204金融学 
020203财政学</t>
  </si>
  <si>
    <t>会计类、经济类</t>
  </si>
  <si>
    <t>具有国有企业或财政系统5年及以上相关工作岗位从业经历。</t>
  </si>
  <si>
    <t>优先内部招录，若流聘，调整为社会招录</t>
  </si>
  <si>
    <t>1.编制53+n（班子7、总助2、中层13、员工26），在岗22（班子4、中层6、员工12）。
2.2025年招聘进2，出3（内2外1），出大于进1人。
3.自报营收增加2293.02万元
4.拟招聘2人，其中财务部负责人为原都匀公司兼，已退休；财务部建议同意内部招聘财务部副主任1名。</t>
  </si>
  <si>
    <t>贵州省黔南布依族苗族自治州长顺县长寨街道马路关转拐龙潭水厂</t>
  </si>
  <si>
    <t>从事公司账务核算与日常处理。</t>
  </si>
  <si>
    <t>120201K工商管理 120203K会计学 120204财务管理 120207审计学 020301K金融学 020201财政学 
020101经济学</t>
  </si>
  <si>
    <t>具有国有企业或财政系统2年及以上相关工作岗位从业经历。</t>
  </si>
  <si>
    <t>贵州省长顺县</t>
  </si>
  <si>
    <t>优先内部招录，若流聘，调整为社会招录,长顺2025年12月底水务一体化合作成功，已成立公司，但未核定编制数，目前暂未核算工资总额</t>
  </si>
  <si>
    <t>以水投库管长顺公司组建的新公司，无财务人员，建议同意招聘。</t>
  </si>
  <si>
    <t>填写招集团旗下二级公司</t>
  </si>
  <si>
    <t>黔南州福泉市马场坪街道桐油坪村</t>
  </si>
  <si>
    <t>负责建管处年度预算、财务、行政后勤等相关工作。</t>
  </si>
  <si>
    <t>120201K工商管理 
120404公共事业管理 
120402行政管理等</t>
  </si>
  <si>
    <t>1202工商管理 1204公共事业管理等</t>
  </si>
  <si>
    <t>具有国有企业3年及以上相关工作岗位从业经历。</t>
  </si>
  <si>
    <t>1.拟招聘4人；综合办公室综合行政岗1人、经营管理室计划经营岗1人、运行管理室运行调度岗和机电技术岗各1人。
2.鉴于凤山建管处已处于收尾阶段，且正在考虑和黔南州公司整合，黔南州公司资产运营部仅2人，建议同意招聘计划经营岗1人，其余暂不同意。</t>
  </si>
  <si>
    <t>经营管理室</t>
  </si>
  <si>
    <t>负责年度投资计划、市场开拓、供水洽谈、经营核算、部门预算、固定资产管理等相关工作。</t>
  </si>
  <si>
    <t>120103工程管理 
120105工程造价</t>
  </si>
  <si>
    <t>125601                   工程管理</t>
  </si>
  <si>
    <t>运行管理室</t>
  </si>
  <si>
    <t>负责水库、电站、泵站等日常调度和编写相关报告资料等工作。</t>
  </si>
  <si>
    <t>080501能源与动力工程 080601电气工程及其自动化 080602T智能电网信息工程 080604T电气工程与智能控制 080605T电机电器智能化</t>
  </si>
  <si>
    <t>080802                      电力系统及其自动化 
080201                     机械制造及其自动化</t>
  </si>
  <si>
    <t>负责大坝、电站、泵站和营区相关设备设施的运行调度相关工作。</t>
  </si>
  <si>
    <t>080201机械工程 
080202机械设计制造及其自动化 
080204机械电子工程 
080501能源与动力工程 080601电气工程及其自动化</t>
  </si>
  <si>
    <t>贵州省兴义市马岭街道瓦嘎村</t>
  </si>
  <si>
    <t>从事资产管理、财务核算、财务管理、资金结算、企业投融资等相关工作</t>
  </si>
  <si>
    <t>120203K会计学
120204
财务管理</t>
  </si>
  <si>
    <r>
      <rPr>
        <sz val="14"/>
        <color theme="1"/>
        <rFont val="宋体"/>
        <charset val="134"/>
      </rPr>
      <t xml:space="preserve">120201 
</t>
    </r>
    <r>
      <rPr>
        <sz val="14"/>
        <color rgb="FF000000"/>
        <rFont val="宋体"/>
        <charset val="134"/>
      </rPr>
      <t>会计学</t>
    </r>
  </si>
  <si>
    <r>
      <rPr>
        <sz val="14"/>
        <color theme="1"/>
        <rFont val="宋体"/>
        <charset val="134"/>
      </rPr>
      <t>/</t>
    </r>
  </si>
  <si>
    <r>
      <rPr>
        <sz val="14"/>
        <color theme="1"/>
        <rFont val="宋体"/>
        <charset val="134"/>
      </rPr>
      <t>中共党员（含预备党员）</t>
    </r>
  </si>
  <si>
    <r>
      <rPr>
        <sz val="14"/>
        <color theme="1"/>
        <rFont val="宋体"/>
        <charset val="134"/>
      </rPr>
      <t>5年及以上</t>
    </r>
  </si>
  <si>
    <r>
      <rPr>
        <sz val="14"/>
        <color theme="1"/>
        <rFont val="宋体"/>
        <charset val="134"/>
      </rPr>
      <t>具有国有企业5年及以上相关工作岗位从业经历。</t>
    </r>
  </si>
  <si>
    <r>
      <rPr>
        <sz val="14"/>
        <color theme="1"/>
        <rFont val="宋体"/>
        <charset val="134"/>
      </rPr>
      <t>贵州省兴义市</t>
    </r>
  </si>
  <si>
    <r>
      <rPr>
        <sz val="14"/>
        <color theme="1"/>
        <rFont val="宋体"/>
        <charset val="134"/>
      </rPr>
      <t>否</t>
    </r>
  </si>
  <si>
    <r>
      <rPr>
        <sz val="14"/>
        <color theme="1"/>
        <rFont val="宋体"/>
        <charset val="134"/>
      </rPr>
      <t>编制内新增</t>
    </r>
  </si>
  <si>
    <t>鉴于现有人员满编，建议暂不考虑招聘</t>
  </si>
  <si>
    <t>贵州省黔西南州兴义市敬南镇吴家坪村一组</t>
  </si>
  <si>
    <t>0859-3190806（18285977598）</t>
  </si>
  <si>
    <t>负责综合办公室日常管理与协调工作，保障公司重要会议、文秘服务、行政管理、保密及信访维稳等工作高效有序运转</t>
  </si>
  <si>
    <t>120201K工商管理120402行政管理
120206人力资源管理</t>
  </si>
  <si>
    <t>1251工商管理
120401行政管理
120206 人力资源管理</t>
  </si>
  <si>
    <t>贵州省兴义市</t>
  </si>
  <si>
    <t>1.编制13（班子3、总助类0、中层4、员工6），在岗3（不含班子及总助类，中层2、员工1），另有劳务派遣13人（综合部3人为后勤人员，安全部1人运行部2人水库值班人员7人）。
2.2025年退出1人，进入0人，退出大于进入1人。
3.管理2座中型水库，从业人数控制在12人（含劳派人员，不含班子及后勤人员），现13人，已超控制范围。
4.拟招聘4人；其中综合部职员1人，编制3人，在岗4人（含后勤劳派3人）；安全部职员1人，编制2人，在岗2人（劳派）；运行部职员2人，编制2人，在岗8人（含正式1人、水库值守劳派人员7人）。
5.综上，其2025年退出1人，鉴于管理水库现状和人员现状，虽加上劳派人员从业人数略超，但管理两座中型水库，公司基本组织架构应有相应正式员工，建议同意招聘安全部职员1人。同时，应控制劳派人员总体数量。</t>
  </si>
  <si>
    <t>安全部</t>
  </si>
  <si>
    <t>负责水库安全生产日常监督、隐患排查、应急协同等基础性工作，保障水库运营、人员活动的安全合规</t>
  </si>
  <si>
    <t>081101水利水电工程081102水文与水资源工程
082901安全工程
082904T安全生产监管</t>
  </si>
  <si>
    <t>081501                   水文学及水资源
081503                     水工结构工程
081504                     水利水电工程
085902                    水利工程
085702                     安全工程</t>
  </si>
  <si>
    <t>运行部</t>
  </si>
  <si>
    <t>负责生产设备、网络设施的日常巡查、维护及故障排除，技术培训与知识传播、应急响应与风险管理</t>
  </si>
  <si>
    <t>081101水利水电工程081102水文与水资源工程
080201机械工程080202机械设计制造及其自动化
080204 机械电子工程</t>
  </si>
  <si>
    <t>081501                     水文学及水资源
081503                     水工结构工程
081504                     水利水电工程
085902                    水利工程
080201                     机械制造及其自动化
080202                     机械电子工程
080203                     机械设计及理论</t>
  </si>
  <si>
    <t>经营部</t>
  </si>
  <si>
    <t>负责经营部的经营规划与落地、经营管控与核算、合同审核与经营制度制定、原水供水调度等工作</t>
  </si>
  <si>
    <t>020101经济学
020301K金融学
020307T经济与金融120207审计学
120201K工商管理</t>
  </si>
  <si>
    <t>020205产业经济学
020204金融学
0257审计
1251工商管理</t>
  </si>
  <si>
    <t>贵州省黔西南州普安县盘水街道营盘路27号（实际地址：贵州省黔西南州普安县南湖街道沿河路水务局一楼）</t>
  </si>
  <si>
    <t>18296074826（无座机）</t>
  </si>
  <si>
    <t>全面负责综合办公室日常管理与协调工作，保障公司重要会议、文秘服务、行政管理、保密及信访维稳等工作高效有序运转。</t>
  </si>
  <si>
    <t>贵州省普安县</t>
  </si>
  <si>
    <t>1.编制11（班子3、总助类0、中层3、员工5），在岗1（不含班子及总助类，中层0、员工1），另有劳务派遣3人（安全部1人运行部2人，均为水投集团订单班分配毕业生）。
2.2025年退出0人，进入0人。
3.管理2座中型水库，3座小型水库，人员应控制在21人，现从业人数14人，其中10人为劳务外包（水库值守人员）。
4拟新增招聘3人；综合部职员1人，编制4人，在岗1人；运行部职员1人，编制2，在岗2人（定单班劳派人员）；安全部职员1人，编制2人，在岗1人（劳派人员）。
5.综上，建议同意招聘2人，即：运行部职员1人，安全部职员1人。</t>
  </si>
  <si>
    <t>贵州省黔西南州普安县盘水街道营盘路28号（实际地址：贵州省黔西南州普安县南湖街道沿河路水务局一楼）</t>
  </si>
  <si>
    <t>负责水库安全生产日常监督、隐患排查、培训执行、应急协同等基础性工作，保障水库运营、人员活动的安全合规</t>
  </si>
  <si>
    <t>082305 农业水利工程081101水利水电工程081102 水文与水资源工程
082901 安全工程
082904T 安全生产监管</t>
  </si>
  <si>
    <t>081501                     水文学及水资源
081503                     水工结构工程
081504                     水利水电工程
085902                   水利工程
085702                     安全工程</t>
  </si>
  <si>
    <t>贵州省黔西南州普安县盘水街道营盘路29号（实际地址：贵州省黔西南州普安县南湖街道沿河路水务局一楼）</t>
  </si>
  <si>
    <t>550201水利工程550202水利水电工程技术
550203水利水电工程管理
550204水利水电建筑工程
560101机械设计与制造
560102机械制造与自动化</t>
  </si>
  <si>
    <t>082305农业水利工程081101水利水电工程080201机械工程080202机械设计制造及其自动化
080204机械电子工程</t>
  </si>
  <si>
    <t>贵州省黔西南州安龙县栖凤街道平寨村白石岩水库（实际工作地址：贵州省黔西南布依族苗族自治州安龙县春潭街道阿当水库）</t>
  </si>
  <si>
    <t>18224987271(无座机）</t>
  </si>
  <si>
    <t>全面负责公司日常运行管理，协调各部门工作，确保公司各项业务高效有序开展，实现公司的经营目标和发展战略</t>
  </si>
  <si>
    <t>081101水利水电工程081102 水文与水资源工程120201K工商管理</t>
  </si>
  <si>
    <t>081501                     水文学及水资源
081503                     水工结构工程
081504                     水利水电工程
085902                    水利工程1251工商管理</t>
  </si>
  <si>
    <t>081101水利水电工程081102水文与水资源工程
120201K工商管理</t>
  </si>
  <si>
    <t>工程类、政工类、经济类</t>
  </si>
  <si>
    <t>贵州省安龙县</t>
  </si>
  <si>
    <t>1.编制11（班子4、总助类0、中层3、员工4），在岗1（不含班子及总助类，中层0、员工1），另有劳务派遣6人（综合后勤保障1人，安全部定单班分配人员1人，运行部4人）。
2.2025年退出1人，进入0人，退出大于进入1人。
3.管理小型水库1座。
4.拟招聘3人；副总经理（内招）1人，班子1人为兼职；综合部职员1人，编制2人，在岗1人（劳派人员）；运行部职员1人，编制2人，在岗4人（劳派人员）。
5.综上，鉴于公司现状，建议同意招聘1人，即：副总经理1人，其余人员暂缓考虑。</t>
  </si>
  <si>
    <t>1251工商管理
120401行政管理
120206人力资源管理</t>
  </si>
  <si>
    <t>550201水利工程550202水利水电工程技术
550203水利水电工程管理
550204水利水电建筑工程
 560101机械设计与制造
560102机械制造与自动化</t>
  </si>
  <si>
    <t>082305 农业水利工程081101水利水电工程080201 机械工程080202 机械设计制造及其自动化
080204 机械电子工程</t>
  </si>
  <si>
    <t>兴义市桔山新区峰和四季E栋5楼</t>
  </si>
  <si>
    <t>17508596136（插卡式座机）</t>
  </si>
  <si>
    <t>全面负责公司日常运行管理，协调各部门工作，实现公司的经营目标和发展战略</t>
  </si>
  <si>
    <t>贵州省晴隆县</t>
  </si>
  <si>
    <t>拟新成立公司，管理3座水库，中型1座，小型2座。本次拟5人，其中执行董事1名，财务人员1名、综合部人员1名、运行部人员1名、安全部工作人员1名，建议同意招聘。</t>
  </si>
  <si>
    <t>负责公司全盘账务处理及纳税申报；编制财务报表及管理报表，提供财务分析支持；协助预算管理、成本控制；配合内外部审计工作。</t>
  </si>
  <si>
    <t>120203K会计学
120204财务管理
120207审计学
020301K金融学</t>
  </si>
  <si>
    <t>120201会计学
1253会计
1202Z1财务管理0251                       金融</t>
  </si>
  <si>
    <t>全面负责综合办公室日常管理与党群人事工作，保障公司重要会议、文秘服务、行政管理、保密及信访维稳等工作高效有序运转。</t>
  </si>
  <si>
    <t>1251工商管理120401行政管理120206 人力资源管理</t>
  </si>
  <si>
    <t>550201水利工程
550202水利水电工程技术
550203水利水电工程管理
550204水利水电建筑工程
560101机械设计与制造
560102机械制造与自动化</t>
  </si>
  <si>
    <t>082305农业水利工程081101水利水电工程081102水文与水资源工程
082901安全工程
082904T安全生产监管</t>
  </si>
  <si>
    <t>081501                    水文学及水资源
081503                     水工结构工程
081504                     水利水电工程
085902                    水利工程
085702                     安全工程</t>
  </si>
  <si>
    <t>贵州省铜仁市德江县龙泉乡观音滩水库管理房</t>
  </si>
  <si>
    <t>负责经营、财务、增资改制及章程修改等方案；设置内部机构、制定基本制度、任免管理人员，行使应急处置等授权职权。</t>
  </si>
  <si>
    <t>081101水利水电工程
082305农业水利工程
081104T水务工程
081105T水利科学与工程  
120402行政管理
120201K工商管理
020301K金融学
082701食品科学与工程
082901安全工程
120203K会计学
080601电气工程及其自动化</t>
  </si>
  <si>
    <t>081504水利水电工程
085902水利工程  
120401行政管理
120202企业管理
020204 金融学
085702安全工程
120201会计学
080201机械制造及其自动化
020101政治经济学</t>
  </si>
  <si>
    <t>1.相关工作经验；
2.3-5年管理层经验；
3.具备决策、沟通能力</t>
  </si>
  <si>
    <t>贵州省德江县</t>
  </si>
  <si>
    <t>需经常与县政府、县水务局、县供水公司等相关单位对接业务。</t>
  </si>
  <si>
    <t>优先内部招聘，若内部招聘流聘再开展外部招聘。外部招聘职称、执业（职业）资格证要求为初级及以上职称或相应的执（职）业资格证。</t>
  </si>
  <si>
    <t>1.现执行董事为兼职，未在石阡公司取薪，拟内部招聘执行董事1名。
2.自报2026年利润预计完成25万元，较2025年增加26.24万元，可实现扭亏为盈。
3.综上，鉴于其经营现状，增加的利润基本可维持增加1名专职执行董事带来的人工成本，建议同意招聘。</t>
  </si>
  <si>
    <t>贵州省铜仁市印江土家族苗族自治县紫薇镇河砍村栗子园水库管理房</t>
  </si>
  <si>
    <t>贵州省印江县</t>
  </si>
  <si>
    <t>1.现执行董事为兼职，未在印江公司取薪，拟内部招聘执行董事1名。
2.自报2026年利润预计完成20万元，较2025年增加10.17万元。
3.鉴于印江公司经营现状，若增加1名专职执行董事，将导致2026年度利润总额下降，且可能出现亏损，建议不同意招聘，仍由现兼职人员暂继续兼任，待经营情况进一步好转后，再考虑。（铜仁公司非常坚持，存在争议）</t>
  </si>
  <si>
    <t>贵州省铜仁市石阡县中坝街道河西村木瓜溪水库管理用房</t>
  </si>
  <si>
    <t>贵州省石阡县</t>
  </si>
  <si>
    <t>1.现执行董事为兼职，未在石阡公司取薪，拟内部招聘执行董事1名。
2.自报2026年利润预计完成40万元，较2025年减少26.59万元。
3.拟将现总经理招聘为执行董事，若对方股东再派人，则需增加1名班子正职成本。
4.综上，鉴于其经营现状，若增加1名专职执行董事，将导致2026年度利润总额进一步下降，建议不同意招聘，仍由现兼职人员暂继续兼任，待经营情况好转后，再考虑。（争议较大）</t>
  </si>
  <si>
    <t>注册地址：贵州省铜仁市思南县思唐街道办事处文化社区中山街531号
工作地址：贵州铜仁市思南县安化社区思南乌江博物馆前方50米水文站</t>
  </si>
  <si>
    <t>1.现执行董事为兼职，未在思南公司取薪，拟内部招聘执行董事1名。
2.自报2026年利润预计完成40万元，较2025年减少56.46万元。
3.鉴于其经营现状，若增加1名专职执行董事，将导致2026年度利润总额进一步下降，建议不同意招聘，仍由现兼职人员暂继续兼任，待经营情况好转后，再考虑。（争议较大）</t>
  </si>
  <si>
    <t>遵义市汇川区（山盆镇天池社区）</t>
  </si>
  <si>
    <t>资产运行部</t>
  </si>
  <si>
    <t>负责设备验收、安装调试及运行，制定安装计划和技术规范，组织操作培训，提供技术支持等相关工作。</t>
  </si>
  <si>
    <t>080202 机械设计制造及其自动化</t>
  </si>
  <si>
    <t>080201 机械制造及其自动化</t>
  </si>
  <si>
    <t>遵义市汇川区</t>
  </si>
  <si>
    <t>1.编制57人（含班子8、总助类1、中层17、员工31），在岗40人（含班子6、中层15、员工19）。
2.拟招聘5人；其中合同法务部合同管理岗1人，编制5人，在岗4人；资产运行部水机管理岗、水情预报岗各1人，编制6人，在岗4人；工程管理部现场管理岗2人，编制6人，在岗4人。
3.鉴于其招聘岗位为业务岗，缺乏相应人员且考虑招聘应届毕业生，建议同意招聘。</t>
  </si>
  <si>
    <t>负责雨水情信息整理、洪水作业预报及水库运行调度、洪水预报与径流预测等方面工作。</t>
  </si>
  <si>
    <t>080601 电气工程及其自动化
080604T 电气工程与智能控制
081101 水利水电工程
081102 水文与水资源工程
080202 机械设计制造及其081010T 自动化
081001 土木工程
081009T 土木、水利与交通工程
081106T 智慧水利</t>
  </si>
  <si>
    <t>080801 电机与电器
080802 电力系统及其自动化
081504 水利水电工程
081501 水文学及水资源
080201 机械制造及其自动化
085901 土木工程</t>
  </si>
  <si>
    <t>合同法务部</t>
  </si>
  <si>
    <t>负责全面预算、投资计划、招投标、合同管理、工程结算、资金监管等相关工作。</t>
  </si>
  <si>
    <t>081101 水利水电工程
120103 工程管理
120105 工程造价</t>
  </si>
  <si>
    <t>081504 水利水电工程125601  工程管理</t>
  </si>
  <si>
    <t>／</t>
  </si>
  <si>
    <t>有招投标管理、合同管理、计划和投资管理、工程造价、工程变更、概预算和工程计量结算等相关工作经历；熟悉水利工程建设有关法律法规、规程规范；具备良好的沟通能力和协调能力，能够与设计单位、施工单位及监理单位有效沟通；具备高度的责任心和敬业精神，能够承受一定的工作压力。</t>
  </si>
  <si>
    <t>负责工程现场管理、农民管理相、化解上访案件，参与工程验收、计量结算等项目工作。</t>
  </si>
  <si>
    <t>081101 水利水电工程
120103 工程管理
081001 土木工程
081009T 土木、水利与交通工程</t>
  </si>
  <si>
    <t>081504 水利水电工程125601  工程管理
085901 土木工程</t>
  </si>
  <si>
    <t>具有大型水利水电工程建设、测量、工程管理、工程变更、计量结算、农民工实名制管理等相关工作经历；持有工程测量职业资格证，熟悉AutoCAD、南方cass等软件者优先；熟悉水利工程建设有关法律法规、规程规范；具备良好的沟通能力和协调能力，能够与设计单位、施工单位及监理单位有效沟通，具有一定的群工、干群矛盾协调处理能力，具有输水管道施工或管理经验优先；具备高度的责任心和敬业精神，能够承受工作压力和吃苦耐劳；能够接受长期驻施工现场。</t>
  </si>
  <si>
    <t>负责人力资源、办文办会、档案管理、后勤保障等相关工作。</t>
  </si>
  <si>
    <t>030201 政治学与行政学
030503 思想政治教育
030504T 马克思主义理论
030505TK 工会学
050101 汉语言文学
050301 新闻学
050113T 应用中文
050107T 秘书学
120206 人力资源管理
120401 公共管理
120402 行政管理</t>
  </si>
  <si>
    <t>030505 思想政治教育
030501 马克思主义基本原理
030502 马克思主义发展史
030503 马克思主义中国化研究
050103 汉语言文字学
050301 新闻学
120401 行政管理</t>
  </si>
  <si>
    <t>管理1座中型水库，3座小型水库，用工规模控制数为15人，从业人数不含班子13人（其中1人为兼职），正式职工不含班子2人，无会计，综合部无正式员工，现区域公司管理6家库管公司，含本部1名会计，区域内共专职会计3人，建议同意招聘2人，其中会计1名，综合岗1名，会计岗区域内统筹使用。</t>
  </si>
  <si>
    <t>负责会计核算、财务决算、财务报表编制、税金申报等相关工作。</t>
  </si>
  <si>
    <t>120203K 会计学
120204 财务管理
020301K 金融学
120207 审计学
120213T 财务会计教育</t>
  </si>
  <si>
    <t>120201 会计学
020204 金融学</t>
  </si>
  <si>
    <t>熟悉水利水电工程项目财务相关工作者优先。</t>
  </si>
  <si>
    <t>需在遵义市各县区开展工作</t>
  </si>
  <si>
    <t>遵义市务川县</t>
  </si>
  <si>
    <t>冉渡滩管理站</t>
  </si>
  <si>
    <t>负责水电站设施设备日常运行保障、维修养护、应急预案编制、设备安装调试及验收等相关工作。</t>
  </si>
  <si>
    <t>080601 电气工程及其自动化
080604T 电气工程与智能控制
081101 水利水电工程
081102 水文与水资源工程
080202 机械设计制造及其自动化
081001 土木工程
081009T 土木、水利与交通工程
082901 安全工程
082902T 应急技术与管理
082904T 安全生产监管
080904K 信息安全、082905TK 智慧应急</t>
  </si>
  <si>
    <t>080801 电机与电器
080802 电力系统及其自动化
081504 水利水电工程
081501 水文学及水资源
080201 机械制造及其自动化
085901 土木工程
085702 安全工程
085412  网络与信息安全</t>
  </si>
  <si>
    <t>熟悉高低压成套设备和高压输电线路检修维护及试验工作经验、熟悉工业控制系统及继电保护工作原理；熟悉水利工程电站、泵站等有关机电设备技术参数、采购管理、安装管理等建设管理工作；能够判断机电设备一般故障原因、处理常规设备故障；具备良好的政治素养和职业素养，纪律意识、规矩意识、大局意识强，具有强烈的事业心、责任感，工作作风严谨，综合素质好。</t>
  </si>
  <si>
    <t>遵义市新蒲新区</t>
  </si>
  <si>
    <t>新增冉渡滩水库电站业务，正常发电后，预计年收入2000万元左右。建议同意招聘，但应结合电站完建进度开展。</t>
  </si>
  <si>
    <t>080601 电气工程及其自动化
080604T 电气工程与智能控制
081101 水利水电工程
081102 水文与水资源工程
080202 机械设计制造及其自动化
081001 土木工程
081009T 土木、水利与交通工程
082901 安全工程
082902T 应急技术与管理
082904T 安全生产监管
080904K 信息安全
082905TK 智慧应急</t>
  </si>
  <si>
    <t>负责水电站调度管理、发电、水机设备调试和试运转，配合开展设备检修、技改工作等。</t>
  </si>
  <si>
    <t>080601 电气工程及其自动化
080604T 电气工程与智能控制
081101 水利水电工程
081102 水文与水资源工程
080202 机械设计制造及其
081010T 自动化
081001 土木工程
081009T 土木、水利与交通工程
081106T 智慧水利</t>
  </si>
  <si>
    <t>熟悉水轮机、水泵及进出水系统有关工作原理，具有检修维护及试验有关工作经验；熟悉水利工程电站、泵站等有关水机设备技术参数、采购管理、安装管理等建设管理工作；能够判断水机设备一般故障原因，并提出合理化解决方案，处理常规设备故障；具备良好的政治素养和职业素养，纪律意识、规矩意识、大局意识强，具有强烈的事业心、责任感，工作作风严谨，综合素质好。</t>
  </si>
  <si>
    <t>贵州省习水县</t>
  </si>
  <si>
    <t>管理2座中型水库，4座小型水库，水库值守用工规模控制数为24人，现从业人数18人，综合部仅1名出纳，建议同意招聘1人。</t>
  </si>
  <si>
    <t>1.属于集团内部商调或二级公司层面调配的，不列入招聘计划。
2.岗位类型：包含综合岗、业务岗，其中综合岗包含办公室、董办、党群、纪检、组织人事等部室内设岗位，业务岗指除综合类以外的其他岗位。
3.招聘方式包括内部招聘、外部招聘；
4.招聘事由包含：编制内新增、离职补岗、退休补岗。
5.各公司按照本单位管理口径、经审计的2025年营收和利润总额完成值、拟下发的2026年预计目标值，计算填写2025年工资总额预、清算及2026年工资总额预算。
6.各公司在提出人员招聘需求时，需充分考虑工资总额情况、营业收入、利润总额及经营性现金流情况。
7.工资总额来源包含：集团增补（仅针对新增领导班子成员、大型项目公司和县级库管公司）、公司自行解决+二级公司补足缺口、公司自行解决、全部由二级公司补足。所招聘的应届毕业生，根据到岗情况据实增补。</t>
  </si>
  <si>
    <t>2026年度水投集团总部内部选聘人员岗位表（内部选聘合同制正式员工）</t>
  </si>
  <si>
    <t>所属二级公司或集团本部</t>
  </si>
  <si>
    <t>内部选聘专业要求</t>
  </si>
  <si>
    <t>岗位要求</t>
  </si>
  <si>
    <t>特殊情况说明</t>
  </si>
  <si>
    <t>职称、执业（职业）资格要求</t>
  </si>
  <si>
    <t>0851-84131307</t>
  </si>
  <si>
    <t>专业岗工作人员</t>
  </si>
  <si>
    <t>从事资产管理、财务核算、财务管理、资金结算、企业投融资、税收筹划及管理等相关工作</t>
  </si>
  <si>
    <t>研究生及以上学历</t>
  </si>
  <si>
    <t>020101政治经济学；
020204金融学。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</si>
</sst>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0_ "/>
  </numFmts>
  <fonts count="65">
    <font>
      <sz val="11"/>
      <color theme="1"/>
      <name val="宋体"/>
      <charset val="134"/>
      <scheme val="minor"/>
    </font>
    <font>
      <sz val="20"/>
      <color theme="1"/>
      <name val="宋体"/>
      <charset val="134"/>
    </font>
    <font>
      <sz val="20"/>
      <name val="宋体"/>
      <charset val="134"/>
      <scheme val="minor"/>
    </font>
    <font>
      <sz val="20"/>
      <name val="宋体"/>
      <charset val="134"/>
    </font>
    <font>
      <sz val="20"/>
      <color theme="1"/>
      <name val="黑体"/>
      <charset val="134"/>
    </font>
    <font>
      <sz val="36"/>
      <name val="方正小标宋简体"/>
      <charset val="134"/>
    </font>
    <font>
      <b/>
      <sz val="20"/>
      <name val="宋体"/>
      <charset val="134"/>
    </font>
    <font>
      <b/>
      <sz val="20"/>
      <color rgb="FF000000"/>
      <name val="黑体"/>
      <charset val="134"/>
    </font>
    <font>
      <sz val="18"/>
      <name val="宋体"/>
      <charset val="134"/>
    </font>
    <font>
      <sz val="20"/>
      <color rgb="FFFF0000"/>
      <name val="宋体"/>
      <charset val="134"/>
    </font>
    <font>
      <sz val="11"/>
      <name val="宋体"/>
      <charset val="134"/>
      <scheme val="minor"/>
    </font>
    <font>
      <sz val="12"/>
      <name val="宋体"/>
      <charset val="134"/>
    </font>
    <font>
      <sz val="14"/>
      <color theme="1"/>
      <name val="宋体"/>
      <charset val="134"/>
    </font>
    <font>
      <sz val="14"/>
      <name val="宋体"/>
      <charset val="134"/>
    </font>
    <font>
      <sz val="14"/>
      <color rgb="FFFF0000"/>
      <name val="宋体"/>
      <charset val="134"/>
    </font>
    <font>
      <sz val="14"/>
      <color rgb="FF000000"/>
      <name val="宋体"/>
      <charset val="134"/>
    </font>
    <font>
      <sz val="14"/>
      <color indexed="8"/>
      <name val="宋体"/>
      <charset val="134"/>
    </font>
    <font>
      <sz val="11"/>
      <color theme="1"/>
      <name val="宋体"/>
      <charset val="134"/>
    </font>
    <font>
      <sz val="18"/>
      <color theme="1"/>
      <name val="黑体"/>
      <charset val="134"/>
    </font>
    <font>
      <sz val="18"/>
      <color theme="1"/>
      <name val="宋体"/>
      <charset val="134"/>
    </font>
    <font>
      <b/>
      <sz val="26"/>
      <name val="宋体"/>
      <charset val="134"/>
    </font>
    <font>
      <b/>
      <sz val="16"/>
      <name val="宋体"/>
      <charset val="134"/>
    </font>
    <font>
      <b/>
      <sz val="14"/>
      <color rgb="FF000000"/>
      <name val="宋体"/>
      <charset val="134"/>
    </font>
    <font>
      <sz val="14"/>
      <color rgb="FF000000"/>
      <name val="黑体"/>
      <charset val="134"/>
    </font>
    <font>
      <sz val="14"/>
      <name val="黑体"/>
      <charset val="134"/>
    </font>
    <font>
      <b/>
      <sz val="14"/>
      <color rgb="FF000000"/>
      <name val="Calibri Light"/>
      <charset val="134"/>
    </font>
    <font>
      <b/>
      <sz val="14"/>
      <name val="宋体"/>
      <charset val="134"/>
    </font>
    <font>
      <sz val="16"/>
      <name val="宋体"/>
      <charset val="134"/>
    </font>
    <font>
      <sz val="14"/>
      <color theme="1"/>
      <name val="宋体"/>
      <charset val="134"/>
      <scheme val="minor"/>
    </font>
    <font>
      <b/>
      <sz val="14"/>
      <color theme="1"/>
      <name val="宋体"/>
      <charset val="134"/>
    </font>
    <font>
      <sz val="14"/>
      <name val="宋体"/>
      <charset val="134"/>
      <scheme val="minor"/>
    </font>
    <font>
      <sz val="12"/>
      <color theme="1"/>
      <name val="宋体"/>
      <charset val="134"/>
    </font>
    <font>
      <sz val="14"/>
      <color rgb="FFFF0000"/>
      <name val="宋体"/>
      <charset val="134"/>
      <scheme val="minor"/>
    </font>
    <font>
      <sz val="14"/>
      <color rgb="FF000000"/>
      <name val="宋体"/>
      <charset val="134"/>
      <scheme val="minor"/>
    </font>
    <font>
      <sz val="16"/>
      <color rgb="FFFF0000"/>
      <name val="宋体"/>
      <charset val="134"/>
    </font>
    <font>
      <sz val="14"/>
      <name val="仿宋"/>
      <charset val="134"/>
    </font>
    <font>
      <sz val="12"/>
      <color theme="1"/>
      <name val="宋体"/>
      <charset val="134"/>
      <scheme val="minor"/>
    </font>
    <font>
      <b/>
      <sz val="24"/>
      <color theme="1"/>
      <name val="宋体"/>
      <charset val="134"/>
    </font>
    <font>
      <sz val="11"/>
      <color rgb="FF000000"/>
      <name val="宋体"/>
      <charset val="134"/>
    </font>
    <font>
      <b/>
      <sz val="24"/>
      <color theme="1"/>
      <name val="宋体"/>
      <charset val="134"/>
      <scheme val="minor"/>
    </font>
    <font>
      <sz val="16"/>
      <color theme="1"/>
      <name val="宋体"/>
      <charset val="134"/>
      <scheme val="minor"/>
    </font>
    <font>
      <sz val="16"/>
      <name val="宋体"/>
      <charset val="134"/>
      <scheme val="minor"/>
    </font>
    <font>
      <sz val="16"/>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b/>
      <sz val="9"/>
      <name val="宋体"/>
      <charset val="134"/>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indexed="8"/>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rgb="FF000000"/>
      </left>
      <right style="thin">
        <color auto="1"/>
      </right>
      <top style="thin">
        <color auto="1"/>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rgb="FF000000"/>
      </left>
      <right style="thin">
        <color rgb="FF000000"/>
      </right>
      <top/>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indexed="0"/>
      </right>
      <top style="thin">
        <color auto="1"/>
      </top>
      <bottom/>
      <diagonal/>
    </border>
    <border>
      <left style="thin">
        <color rgb="FF000000"/>
      </left>
      <right style="thin">
        <color auto="1"/>
      </right>
      <top/>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indexed="8"/>
      </top>
      <bottom style="thin">
        <color indexed="8"/>
      </bottom>
      <diagonal/>
    </border>
    <border>
      <left style="thin">
        <color auto="1"/>
      </left>
      <right style="thin">
        <color auto="1"/>
      </right>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indexed="8"/>
      </top>
      <bottom/>
      <diagonal/>
    </border>
    <border>
      <left style="thin">
        <color auto="1"/>
      </left>
      <right style="thin">
        <color auto="1"/>
      </right>
      <top/>
      <bottom style="thin">
        <color indexed="8"/>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diagonal/>
    </border>
    <border>
      <left style="thin">
        <color indexed="8"/>
      </left>
      <right style="thin">
        <color auto="1"/>
      </right>
      <top style="thin">
        <color auto="1"/>
      </top>
      <bottom/>
      <diagonal/>
    </border>
    <border>
      <left style="thin">
        <color auto="1"/>
      </left>
      <right style="thin">
        <color auto="1"/>
      </right>
      <top style="thin">
        <color indexed="0"/>
      </top>
      <bottom style="thin">
        <color auto="1"/>
      </bottom>
      <diagonal/>
    </border>
    <border>
      <left style="thin">
        <color auto="1"/>
      </left>
      <right style="thin">
        <color auto="1"/>
      </right>
      <top style="thin">
        <color indexed="0"/>
      </top>
      <bottom style="thin">
        <color indexed="0"/>
      </bottom>
      <diagonal/>
    </border>
    <border>
      <left style="thin">
        <color auto="1"/>
      </left>
      <right style="thin">
        <color indexed="8"/>
      </right>
      <top/>
      <bottom/>
      <diagonal/>
    </border>
    <border>
      <left style="thin">
        <color auto="1"/>
      </left>
      <right style="thin">
        <color indexed="8"/>
      </right>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auto="1"/>
      </left>
      <right style="thin">
        <color indexed="8"/>
      </right>
      <top style="thin">
        <color indexed="8"/>
      </top>
      <bottom style="thin">
        <color indexed="8"/>
      </bottom>
      <diagonal/>
    </border>
    <border>
      <left style="thin">
        <color auto="1"/>
      </left>
      <right style="thin">
        <color auto="1"/>
      </right>
      <top/>
      <bottom style="thin">
        <color indexed="0"/>
      </bottom>
      <diagonal/>
    </border>
    <border>
      <left style="thin">
        <color auto="1"/>
      </left>
      <right style="thin">
        <color indexed="8"/>
      </right>
      <top/>
      <bottom style="thin">
        <color indexed="0"/>
      </bottom>
      <diagonal/>
    </border>
    <border>
      <left style="thin">
        <color auto="1"/>
      </left>
      <right style="thin">
        <color auto="1"/>
      </right>
      <top style="thin">
        <color rgb="FF000000"/>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0" fillId="5" borderId="50" applyNumberFormat="0" applyFon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51" applyNumberFormat="0" applyFill="0" applyAlignment="0" applyProtection="0">
      <alignment vertical="center"/>
    </xf>
    <xf numFmtId="0" fontId="49" fillId="0" borderId="51" applyNumberFormat="0" applyFill="0" applyAlignment="0" applyProtection="0">
      <alignment vertical="center"/>
    </xf>
    <xf numFmtId="0" fontId="50" fillId="0" borderId="52" applyNumberFormat="0" applyFill="0" applyAlignment="0" applyProtection="0">
      <alignment vertical="center"/>
    </xf>
    <xf numFmtId="0" fontId="50" fillId="0" borderId="0" applyNumberFormat="0" applyFill="0" applyBorder="0" applyAlignment="0" applyProtection="0">
      <alignment vertical="center"/>
    </xf>
    <xf numFmtId="0" fontId="51" fillId="6" borderId="53" applyNumberFormat="0" applyAlignment="0" applyProtection="0">
      <alignment vertical="center"/>
    </xf>
    <xf numFmtId="0" fontId="52" fillId="7" borderId="54" applyNumberFormat="0" applyAlignment="0" applyProtection="0">
      <alignment vertical="center"/>
    </xf>
    <xf numFmtId="0" fontId="53" fillId="7" borderId="53" applyNumberFormat="0" applyAlignment="0" applyProtection="0">
      <alignment vertical="center"/>
    </xf>
    <xf numFmtId="0" fontId="54" fillId="8" borderId="55" applyNumberFormat="0" applyAlignment="0" applyProtection="0">
      <alignment vertical="center"/>
    </xf>
    <xf numFmtId="0" fontId="55" fillId="0" borderId="56" applyNumberFormat="0" applyFill="0" applyAlignment="0" applyProtection="0">
      <alignment vertical="center"/>
    </xf>
    <xf numFmtId="0" fontId="56" fillId="0" borderId="57" applyNumberFormat="0" applyFill="0" applyAlignment="0" applyProtection="0">
      <alignment vertical="center"/>
    </xf>
    <xf numFmtId="0" fontId="57" fillId="9" borderId="0" applyNumberFormat="0" applyBorder="0" applyAlignment="0" applyProtection="0">
      <alignment vertical="center"/>
    </xf>
    <xf numFmtId="0" fontId="58" fillId="10" borderId="0" applyNumberFormat="0" applyBorder="0" applyAlignment="0" applyProtection="0">
      <alignment vertical="center"/>
    </xf>
    <xf numFmtId="0" fontId="59" fillId="11" borderId="0" applyNumberFormat="0" applyBorder="0" applyAlignment="0" applyProtection="0">
      <alignment vertical="center"/>
    </xf>
    <xf numFmtId="0" fontId="60" fillId="12" borderId="0" applyNumberFormat="0" applyBorder="0" applyAlignment="0" applyProtection="0">
      <alignment vertical="center"/>
    </xf>
    <xf numFmtId="0" fontId="61" fillId="13" borderId="0" applyNumberFormat="0" applyBorder="0" applyAlignment="0" applyProtection="0">
      <alignment vertical="center"/>
    </xf>
    <xf numFmtId="0" fontId="61" fillId="14" borderId="0" applyNumberFormat="0" applyBorder="0" applyAlignment="0" applyProtection="0">
      <alignment vertical="center"/>
    </xf>
    <xf numFmtId="0" fontId="60" fillId="15" borderId="0" applyNumberFormat="0" applyBorder="0" applyAlignment="0" applyProtection="0">
      <alignment vertical="center"/>
    </xf>
    <xf numFmtId="0" fontId="60" fillId="16" borderId="0" applyNumberFormat="0" applyBorder="0" applyAlignment="0" applyProtection="0">
      <alignment vertical="center"/>
    </xf>
    <xf numFmtId="0" fontId="61" fillId="17" borderId="0" applyNumberFormat="0" applyBorder="0" applyAlignment="0" applyProtection="0">
      <alignment vertical="center"/>
    </xf>
    <xf numFmtId="0" fontId="61" fillId="18" borderId="0" applyNumberFormat="0" applyBorder="0" applyAlignment="0" applyProtection="0">
      <alignment vertical="center"/>
    </xf>
    <xf numFmtId="0" fontId="60" fillId="19" borderId="0" applyNumberFormat="0" applyBorder="0" applyAlignment="0" applyProtection="0">
      <alignment vertical="center"/>
    </xf>
    <xf numFmtId="0" fontId="60" fillId="20" borderId="0" applyNumberFormat="0" applyBorder="0" applyAlignment="0" applyProtection="0">
      <alignment vertical="center"/>
    </xf>
    <xf numFmtId="0" fontId="61" fillId="21" borderId="0" applyNumberFormat="0" applyBorder="0" applyAlignment="0" applyProtection="0">
      <alignment vertical="center"/>
    </xf>
    <xf numFmtId="0" fontId="61" fillId="22" borderId="0" applyNumberFormat="0" applyBorder="0" applyAlignment="0" applyProtection="0">
      <alignment vertical="center"/>
    </xf>
    <xf numFmtId="0" fontId="60" fillId="23" borderId="0" applyNumberFormat="0" applyBorder="0" applyAlignment="0" applyProtection="0">
      <alignment vertical="center"/>
    </xf>
    <xf numFmtId="0" fontId="60" fillId="24" borderId="0" applyNumberFormat="0" applyBorder="0" applyAlignment="0" applyProtection="0">
      <alignment vertical="center"/>
    </xf>
    <xf numFmtId="0" fontId="61" fillId="25" borderId="0" applyNumberFormat="0" applyBorder="0" applyAlignment="0" applyProtection="0">
      <alignment vertical="center"/>
    </xf>
    <xf numFmtId="0" fontId="61" fillId="26" borderId="0" applyNumberFormat="0" applyBorder="0" applyAlignment="0" applyProtection="0">
      <alignment vertical="center"/>
    </xf>
    <xf numFmtId="0" fontId="60" fillId="27" borderId="0" applyNumberFormat="0" applyBorder="0" applyAlignment="0" applyProtection="0">
      <alignment vertical="center"/>
    </xf>
    <xf numFmtId="0" fontId="60" fillId="28" borderId="0" applyNumberFormat="0" applyBorder="0" applyAlignment="0" applyProtection="0">
      <alignment vertical="center"/>
    </xf>
    <xf numFmtId="0" fontId="61" fillId="29" borderId="0" applyNumberFormat="0" applyBorder="0" applyAlignment="0" applyProtection="0">
      <alignment vertical="center"/>
    </xf>
    <xf numFmtId="0" fontId="61" fillId="30" borderId="0" applyNumberFormat="0" applyBorder="0" applyAlignment="0" applyProtection="0">
      <alignment vertical="center"/>
    </xf>
    <xf numFmtId="0" fontId="60" fillId="31" borderId="0" applyNumberFormat="0" applyBorder="0" applyAlignment="0" applyProtection="0">
      <alignment vertical="center"/>
    </xf>
    <xf numFmtId="0" fontId="60" fillId="32" borderId="0" applyNumberFormat="0" applyBorder="0" applyAlignment="0" applyProtection="0">
      <alignment vertical="center"/>
    </xf>
    <xf numFmtId="0" fontId="61" fillId="4" borderId="0" applyNumberFormat="0" applyBorder="0" applyAlignment="0" applyProtection="0">
      <alignment vertical="center"/>
    </xf>
    <xf numFmtId="0" fontId="61" fillId="33" borderId="0" applyNumberFormat="0" applyBorder="0" applyAlignment="0" applyProtection="0">
      <alignment vertical="center"/>
    </xf>
    <xf numFmtId="0" fontId="60" fillId="34" borderId="0" applyNumberFormat="0" applyBorder="0" applyAlignment="0" applyProtection="0">
      <alignment vertical="center"/>
    </xf>
    <xf numFmtId="0" fontId="0" fillId="0" borderId="0">
      <alignment vertical="center"/>
    </xf>
    <xf numFmtId="0" fontId="0" fillId="0" borderId="0">
      <alignment vertical="center"/>
    </xf>
    <xf numFmtId="0" fontId="6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473">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Border="1" applyAlignment="1">
      <alignment vertical="center"/>
    </xf>
    <xf numFmtId="0" fontId="4"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justify" vertical="center"/>
    </xf>
    <xf numFmtId="0" fontId="1" fillId="0" borderId="0" xfId="0" applyFont="1" applyFill="1" applyAlignment="1">
      <alignmen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justify"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10" fillId="0" borderId="0" xfId="0" applyFont="1" applyFill="1" applyAlignment="1">
      <alignment horizontal="center" vertical="center" wrapText="1"/>
    </xf>
    <xf numFmtId="0" fontId="11" fillId="0" borderId="0" xfId="0" applyFont="1" applyFill="1" applyBorder="1" applyAlignment="1">
      <alignment vertical="center"/>
    </xf>
    <xf numFmtId="0" fontId="12" fillId="0" borderId="0" xfId="0" applyFont="1">
      <alignment vertical="center"/>
    </xf>
    <xf numFmtId="0" fontId="12" fillId="0" borderId="0" xfId="0" applyFont="1" applyFill="1">
      <alignment vertical="center"/>
    </xf>
    <xf numFmtId="0" fontId="12" fillId="0" borderId="0" xfId="0" applyFont="1" applyFill="1" applyAlignment="1">
      <alignment vertical="center" wrapText="1"/>
    </xf>
    <xf numFmtId="0" fontId="13" fillId="0" borderId="0" xfId="0" applyFont="1" applyFill="1">
      <alignment vertical="center"/>
    </xf>
    <xf numFmtId="0" fontId="14" fillId="0" borderId="0" xfId="0" applyFont="1" applyFill="1">
      <alignment vertical="center"/>
    </xf>
    <xf numFmtId="0" fontId="14" fillId="0" borderId="0" xfId="0" applyFont="1">
      <alignment vertical="center"/>
    </xf>
    <xf numFmtId="0" fontId="13" fillId="0" borderId="0" xfId="0" applyFont="1" applyFill="1" applyAlignment="1">
      <alignment vertical="center"/>
    </xf>
    <xf numFmtId="0" fontId="15" fillId="0" borderId="0" xfId="0" applyFont="1" applyFill="1" applyAlignment="1">
      <alignment vertical="center"/>
    </xf>
    <xf numFmtId="0" fontId="13" fillId="2" borderId="0" xfId="0" applyFont="1" applyFill="1" applyAlignment="1">
      <alignment vertical="center"/>
    </xf>
    <xf numFmtId="0" fontId="13" fillId="2" borderId="0" xfId="0" applyFont="1" applyFill="1" applyAlignment="1">
      <alignment vertical="center" wrapText="1"/>
    </xf>
    <xf numFmtId="176" fontId="15" fillId="0" borderId="0" xfId="0" applyNumberFormat="1" applyFont="1" applyFill="1" applyAlignment="1">
      <alignment horizontal="center" vertical="center" wrapText="1"/>
    </xf>
    <xf numFmtId="0" fontId="16" fillId="0" borderId="0" xfId="0" applyFont="1" applyFill="1" applyBorder="1" applyAlignment="1">
      <alignment vertical="center"/>
    </xf>
    <xf numFmtId="0" fontId="15" fillId="0" borderId="0" xfId="0" applyFont="1" applyFill="1" applyAlignment="1">
      <alignment vertical="center" wrapText="1"/>
    </xf>
    <xf numFmtId="0" fontId="12" fillId="0" borderId="0" xfId="0" applyFont="1" applyFill="1" applyBorder="1" applyAlignment="1">
      <alignment vertical="center" wrapText="1"/>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xf>
    <xf numFmtId="0" fontId="17" fillId="0" borderId="0" xfId="0" applyFont="1" applyFill="1">
      <alignment vertical="center"/>
    </xf>
    <xf numFmtId="0" fontId="17" fillId="0" borderId="0" xfId="0" applyFont="1" applyFill="1" applyAlignment="1">
      <alignment horizontal="center" vertical="center"/>
    </xf>
    <xf numFmtId="0" fontId="17" fillId="0" borderId="0" xfId="0" applyFont="1" applyFill="1" applyAlignment="1">
      <alignment horizontal="center" vertical="center" wrapText="1"/>
    </xf>
    <xf numFmtId="0" fontId="17" fillId="0" borderId="0" xfId="0" applyFont="1" applyFill="1" applyAlignment="1">
      <alignment horizontal="justify" vertical="center"/>
    </xf>
    <xf numFmtId="0" fontId="17" fillId="0" borderId="0" xfId="0" applyFont="1" applyAlignment="1">
      <alignment horizontal="center" vertical="center" wrapText="1"/>
    </xf>
    <xf numFmtId="0" fontId="17" fillId="0" borderId="0" xfId="0" applyFont="1" applyAlignment="1">
      <alignment horizontal="justify" vertical="center" wrapText="1"/>
    </xf>
    <xf numFmtId="177" fontId="17" fillId="0" borderId="0" xfId="0" applyNumberFormat="1" applyFont="1" applyAlignment="1">
      <alignment horizontal="center" vertical="center" wrapText="1"/>
    </xf>
    <xf numFmtId="0" fontId="17" fillId="0" borderId="0" xfId="0" applyNumberFormat="1" applyFont="1" applyAlignment="1">
      <alignment horizontal="center" vertical="center"/>
    </xf>
    <xf numFmtId="0" fontId="17" fillId="0" borderId="0" xfId="0" applyFont="1" applyAlignment="1">
      <alignment horizontal="justify" vertical="center"/>
    </xf>
    <xf numFmtId="0" fontId="18" fillId="0" borderId="0" xfId="0" applyFont="1" applyAlignment="1">
      <alignment horizontal="left" vertical="center"/>
    </xf>
    <xf numFmtId="0" fontId="19" fillId="0" borderId="0" xfId="0" applyFont="1" applyAlignment="1">
      <alignment horizontal="left" vertical="center" wrapText="1"/>
    </xf>
    <xf numFmtId="0" fontId="17" fillId="0" borderId="0" xfId="0" applyFont="1" applyFill="1" applyAlignment="1">
      <alignment vertical="center" wrapText="1"/>
    </xf>
    <xf numFmtId="177" fontId="17" fillId="0" borderId="0" xfId="0" applyNumberFormat="1" applyFont="1" applyAlignment="1">
      <alignment horizontal="center" vertical="center"/>
    </xf>
    <xf numFmtId="177" fontId="17" fillId="0" borderId="0" xfId="0" applyNumberFormat="1" applyFont="1" applyAlignment="1">
      <alignment horizontal="justify" vertical="center"/>
    </xf>
    <xf numFmtId="0" fontId="20" fillId="0" borderId="0" xfId="0" applyFont="1" applyFill="1" applyAlignment="1">
      <alignment horizontal="center" vertical="center" wrapText="1"/>
    </xf>
    <xf numFmtId="0" fontId="20" fillId="0" borderId="0" xfId="0" applyFont="1" applyFill="1" applyAlignment="1">
      <alignment horizontal="justify" vertical="center" wrapText="1"/>
    </xf>
    <xf numFmtId="0" fontId="21" fillId="0" borderId="0" xfId="0" applyFont="1" applyFill="1" applyAlignment="1">
      <alignment horizontal="left" vertical="center" wrapText="1"/>
    </xf>
    <xf numFmtId="0" fontId="21" fillId="0" borderId="0" xfId="0" applyFont="1" applyFill="1" applyAlignment="1">
      <alignment horizontal="justify" vertical="center" wrapText="1"/>
    </xf>
    <xf numFmtId="0" fontId="21" fillId="0" borderId="0" xfId="0" applyFont="1" applyFill="1" applyAlignment="1">
      <alignment horizontal="center" vertical="center" wrapText="1"/>
    </xf>
    <xf numFmtId="0" fontId="10" fillId="0" borderId="0" xfId="0" applyFont="1" applyFill="1" applyAlignment="1">
      <alignment horizontal="justify"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2" xfId="0" applyFont="1" applyFill="1" applyBorder="1" applyAlignment="1">
      <alignment horizontal="justify" vertical="center" wrapText="1"/>
    </xf>
    <xf numFmtId="0" fontId="23" fillId="0" borderId="7" xfId="0" applyFont="1" applyFill="1" applyBorder="1" applyAlignment="1">
      <alignment horizontal="center" vertical="center" wrapText="1"/>
    </xf>
    <xf numFmtId="43" fontId="23" fillId="0" borderId="5" xfId="0" applyNumberFormat="1" applyFont="1" applyFill="1" applyBorder="1" applyAlignment="1">
      <alignment horizontal="center" vertical="center" wrapText="1"/>
    </xf>
    <xf numFmtId="43" fontId="23" fillId="0" borderId="6" xfId="0" applyNumberFormat="1" applyFont="1" applyFill="1" applyBorder="1" applyAlignment="1">
      <alignment horizontal="center" vertical="center" wrapText="1"/>
    </xf>
    <xf numFmtId="43" fontId="23" fillId="0" borderId="8" xfId="0" applyNumberFormat="1" applyFont="1" applyFill="1" applyBorder="1" applyAlignment="1">
      <alignment horizontal="center" vertical="center" wrapText="1"/>
    </xf>
    <xf numFmtId="43" fontId="23" fillId="0" borderId="9" xfId="0" applyNumberFormat="1" applyFont="1" applyFill="1" applyBorder="1" applyAlignment="1">
      <alignment horizontal="center" vertical="center" wrapText="1"/>
    </xf>
    <xf numFmtId="43" fontId="23" fillId="0" borderId="10" xfId="0" applyNumberFormat="1" applyFont="1" applyFill="1" applyBorder="1" applyAlignment="1">
      <alignment horizontal="center" vertical="center" wrapText="1"/>
    </xf>
    <xf numFmtId="0" fontId="23" fillId="0" borderId="1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13" xfId="0" applyNumberFormat="1" applyFont="1" applyFill="1" applyBorder="1" applyAlignment="1">
      <alignment horizontal="center" vertical="center" wrapText="1"/>
    </xf>
    <xf numFmtId="0" fontId="24" fillId="0" borderId="14" xfId="0" applyFont="1" applyFill="1" applyBorder="1" applyAlignment="1">
      <alignment horizontal="center" vertical="center"/>
    </xf>
    <xf numFmtId="0" fontId="24" fillId="0" borderId="15" xfId="0" applyNumberFormat="1" applyFont="1" applyFill="1" applyBorder="1" applyAlignment="1">
      <alignment horizontal="justify" vertical="center" wrapText="1"/>
    </xf>
    <xf numFmtId="0" fontId="25" fillId="0" borderId="3"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3" xfId="0" applyFont="1" applyFill="1" applyBorder="1" applyAlignment="1">
      <alignment horizontal="justify" vertical="center" wrapText="1"/>
    </xf>
    <xf numFmtId="0" fontId="23" fillId="0" borderId="17" xfId="0" applyFont="1" applyFill="1" applyBorder="1" applyAlignment="1">
      <alignment horizontal="center" vertical="center" wrapText="1"/>
    </xf>
    <xf numFmtId="0" fontId="23" fillId="0" borderId="13" xfId="0" applyFont="1" applyFill="1" applyBorder="1" applyAlignment="1">
      <alignment horizontal="center" vertical="center" wrapText="1"/>
    </xf>
    <xf numFmtId="43" fontId="23" fillId="0" borderId="17" xfId="0" applyNumberFormat="1" applyFont="1" applyFill="1" applyBorder="1" applyAlignment="1">
      <alignment horizontal="center" vertical="center" wrapText="1"/>
    </xf>
    <xf numFmtId="43" fontId="23" fillId="0" borderId="3" xfId="0" applyNumberFormat="1" applyFont="1" applyFill="1" applyBorder="1" applyAlignment="1">
      <alignment horizontal="center" vertical="center" wrapText="1"/>
    </xf>
    <xf numFmtId="0" fontId="23" fillId="0" borderId="18" xfId="0" applyNumberFormat="1"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20"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1" xfId="0" applyNumberFormat="1" applyFont="1" applyFill="1" applyBorder="1" applyAlignment="1">
      <alignment horizontal="center" vertical="center" wrapText="1"/>
    </xf>
    <xf numFmtId="0" fontId="12" fillId="0" borderId="18" xfId="0" applyFont="1" applyBorder="1" applyAlignment="1">
      <alignment horizontal="center" vertical="center"/>
    </xf>
    <xf numFmtId="0" fontId="12" fillId="0" borderId="18" xfId="0" applyFont="1" applyBorder="1" applyAlignment="1">
      <alignment horizontal="center" vertical="center" wrapText="1"/>
    </xf>
    <xf numFmtId="0" fontId="13" fillId="0" borderId="18" xfId="0" applyFont="1" applyFill="1" applyBorder="1" applyAlignment="1">
      <alignment horizontal="center" vertical="center" wrapText="1"/>
    </xf>
    <xf numFmtId="0" fontId="12" fillId="0" borderId="1" xfId="0" applyFont="1" applyBorder="1" applyAlignment="1">
      <alignment vertical="center" wrapText="1"/>
    </xf>
    <xf numFmtId="0" fontId="13" fillId="0" borderId="22" xfId="0" applyFont="1" applyFill="1" applyBorder="1" applyAlignment="1">
      <alignment horizontal="center" vertical="center" wrapText="1"/>
    </xf>
    <xf numFmtId="0" fontId="13" fillId="0" borderId="1" xfId="0"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8" xfId="0" applyFont="1" applyBorder="1" applyAlignment="1">
      <alignment vertical="center" wrapText="1"/>
    </xf>
    <xf numFmtId="0" fontId="12" fillId="0" borderId="18" xfId="0" applyFont="1" applyBorder="1" applyAlignment="1">
      <alignment horizontal="justify" vertical="center" wrapText="1"/>
    </xf>
    <xf numFmtId="0" fontId="12" fillId="0" borderId="1" xfId="0" applyFont="1" applyFill="1" applyBorder="1" applyAlignment="1">
      <alignment vertical="center" wrapText="1"/>
    </xf>
    <xf numFmtId="0" fontId="12" fillId="0" borderId="1" xfId="0" applyFont="1" applyBorder="1" applyAlignment="1">
      <alignment horizontal="center" vertical="center"/>
    </xf>
    <xf numFmtId="0" fontId="13" fillId="0" borderId="22" xfId="0" applyFont="1" applyFill="1" applyBorder="1" applyAlignment="1">
      <alignment horizontal="justify" vertical="center" wrapText="1"/>
    </xf>
    <xf numFmtId="0" fontId="12" fillId="0" borderId="23" xfId="0" applyFont="1" applyBorder="1" applyAlignment="1">
      <alignment horizontal="justify" vertical="center" wrapText="1"/>
    </xf>
    <xf numFmtId="0" fontId="13" fillId="0" borderId="0"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justify" vertical="center"/>
    </xf>
    <xf numFmtId="0" fontId="12" fillId="0" borderId="1" xfId="0" applyFont="1" applyFill="1" applyBorder="1" applyAlignment="1">
      <alignment horizontal="center" vertical="center"/>
    </xf>
    <xf numFmtId="177" fontId="12" fillId="0" borderId="1" xfId="0" applyNumberFormat="1" applyFont="1" applyBorder="1" applyAlignment="1">
      <alignment horizontal="center" vertical="center" wrapText="1"/>
    </xf>
    <xf numFmtId="0" fontId="12" fillId="0" borderId="1" xfId="0" applyNumberFormat="1" applyFont="1" applyBorder="1" applyAlignment="1">
      <alignment horizontal="center" vertical="center"/>
    </xf>
    <xf numFmtId="0" fontId="12" fillId="0" borderId="1" xfId="0" applyFont="1" applyBorder="1" applyAlignment="1">
      <alignment horizontal="justify" vertical="center" wrapText="1"/>
    </xf>
    <xf numFmtId="0" fontId="12" fillId="0" borderId="1" xfId="0" applyFont="1" applyBorder="1">
      <alignment vertical="center"/>
    </xf>
    <xf numFmtId="0" fontId="12" fillId="0" borderId="18" xfId="0" applyFont="1" applyBorder="1" applyAlignment="1">
      <alignment horizontal="left" vertical="center" wrapText="1"/>
    </xf>
    <xf numFmtId="0" fontId="12" fillId="0" borderId="1" xfId="0" applyFont="1" applyBorder="1" applyAlignment="1">
      <alignment horizontal="left" vertical="center" wrapText="1"/>
    </xf>
    <xf numFmtId="0" fontId="26"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13" fillId="0" borderId="24" xfId="0" applyFont="1" applyFill="1" applyBorder="1" applyAlignment="1">
      <alignment horizontal="justify" vertical="center" wrapText="1"/>
    </xf>
    <xf numFmtId="0" fontId="27" fillId="0" borderId="25" xfId="0" applyFont="1" applyFill="1" applyBorder="1" applyAlignment="1">
      <alignment vertical="center" wrapText="1"/>
    </xf>
    <xf numFmtId="0" fontId="27" fillId="0" borderId="24"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horizontal="center" vertical="center"/>
    </xf>
    <xf numFmtId="178" fontId="13" fillId="0" borderId="1" xfId="0" applyNumberFormat="1" applyFont="1" applyFill="1" applyBorder="1" applyAlignment="1">
      <alignment horizontal="center" vertical="center"/>
    </xf>
    <xf numFmtId="43" fontId="13" fillId="0" borderId="18" xfId="0" applyNumberFormat="1" applyFont="1" applyFill="1" applyBorder="1" applyAlignment="1">
      <alignment horizontal="center" vertical="center"/>
    </xf>
    <xf numFmtId="0" fontId="27" fillId="0" borderId="1" xfId="0" applyFont="1" applyFill="1" applyBorder="1" applyAlignment="1">
      <alignment horizontal="center" vertical="center"/>
    </xf>
    <xf numFmtId="43" fontId="13" fillId="0" borderId="1" xfId="0" applyNumberFormat="1" applyFont="1" applyFill="1" applyBorder="1" applyAlignment="1">
      <alignment horizontal="center" vertical="center"/>
    </xf>
    <xf numFmtId="0" fontId="28" fillId="0" borderId="18" xfId="0" applyFont="1" applyFill="1" applyBorder="1" applyAlignment="1">
      <alignment horizontal="center" vertical="center"/>
    </xf>
    <xf numFmtId="0" fontId="13" fillId="0" borderId="18" xfId="0" applyFont="1" applyFill="1" applyBorder="1" applyAlignment="1">
      <alignment horizontal="center" vertical="center"/>
    </xf>
    <xf numFmtId="0" fontId="27" fillId="0" borderId="26" xfId="0" applyFont="1" applyFill="1" applyBorder="1" applyAlignment="1">
      <alignment horizontal="center" vertical="center" wrapText="1"/>
    </xf>
    <xf numFmtId="0" fontId="27" fillId="0" borderId="24" xfId="0" applyFont="1" applyFill="1" applyBorder="1" applyAlignment="1">
      <alignment horizontal="center" vertical="center" wrapText="1"/>
    </xf>
    <xf numFmtId="0" fontId="27" fillId="0" borderId="14" xfId="0" applyFont="1" applyFill="1" applyBorder="1" applyAlignment="1">
      <alignment horizontal="left" vertical="center" wrapText="1"/>
    </xf>
    <xf numFmtId="43" fontId="13" fillId="0" borderId="23" xfId="0" applyNumberFormat="1" applyFont="1" applyFill="1" applyBorder="1" applyAlignment="1">
      <alignment horizontal="center" vertical="center"/>
    </xf>
    <xf numFmtId="0" fontId="28" fillId="0" borderId="23" xfId="0" applyFont="1" applyFill="1" applyBorder="1" applyAlignment="1">
      <alignment horizontal="center" vertical="center"/>
    </xf>
    <xf numFmtId="0" fontId="13" fillId="0" borderId="23" xfId="0" applyFont="1" applyFill="1" applyBorder="1" applyAlignment="1">
      <alignment horizontal="center" vertical="center"/>
    </xf>
    <xf numFmtId="0" fontId="12" fillId="0" borderId="23" xfId="0" applyFont="1" applyBorder="1" applyAlignment="1">
      <alignment horizontal="center" vertical="center"/>
    </xf>
    <xf numFmtId="0" fontId="27" fillId="0" borderId="14" xfId="0" applyFont="1" applyFill="1" applyBorder="1" applyAlignment="1">
      <alignment horizontal="center" vertical="center" wrapText="1"/>
    </xf>
    <xf numFmtId="43" fontId="13" fillId="0" borderId="26" xfId="0" applyNumberFormat="1" applyFont="1" applyFill="1" applyBorder="1" applyAlignment="1">
      <alignment horizontal="center" vertical="center"/>
    </xf>
    <xf numFmtId="0" fontId="28" fillId="0" borderId="26" xfId="0" applyFont="1" applyFill="1" applyBorder="1" applyAlignment="1">
      <alignment horizontal="center" vertical="center"/>
    </xf>
    <xf numFmtId="0" fontId="13" fillId="0" borderId="26" xfId="0" applyFont="1" applyFill="1" applyBorder="1" applyAlignment="1">
      <alignment horizontal="center" vertical="center"/>
    </xf>
    <xf numFmtId="0" fontId="12" fillId="0" borderId="26" xfId="0" applyFont="1" applyBorder="1" applyAlignment="1">
      <alignment horizontal="center" vertical="center"/>
    </xf>
    <xf numFmtId="0" fontId="29" fillId="0" borderId="1" xfId="0" applyFont="1" applyFill="1" applyBorder="1" applyAlignment="1">
      <alignment horizontal="center" vertical="center" wrapText="1"/>
    </xf>
    <xf numFmtId="0" fontId="15" fillId="0" borderId="18" xfId="0" applyFont="1" applyFill="1" applyBorder="1" applyAlignment="1">
      <alignment horizontal="left" vertical="center" wrapText="1"/>
    </xf>
    <xf numFmtId="0" fontId="12" fillId="0" borderId="18"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3" fillId="0" borderId="18" xfId="0" applyFont="1" applyFill="1" applyBorder="1" applyAlignment="1">
      <alignment horizontal="justify" vertical="center" wrapText="1"/>
    </xf>
    <xf numFmtId="177" fontId="12" fillId="0" borderId="18" xfId="0" applyNumberFormat="1" applyFont="1" applyBorder="1" applyAlignment="1">
      <alignment horizontal="center" vertical="center" wrapText="1"/>
    </xf>
    <xf numFmtId="177" fontId="12" fillId="0" borderId="23"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12" fillId="0" borderId="23" xfId="0" applyFont="1" applyFill="1" applyBorder="1" applyAlignment="1">
      <alignment horizontal="center" vertical="center" wrapText="1"/>
    </xf>
    <xf numFmtId="0" fontId="28" fillId="0" borderId="1" xfId="0" applyFont="1" applyFill="1" applyBorder="1" applyAlignment="1">
      <alignment horizontal="justify" vertical="center" wrapText="1"/>
    </xf>
    <xf numFmtId="0" fontId="30"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horizontal="justify" vertical="center" wrapText="1"/>
    </xf>
    <xf numFmtId="0" fontId="14" fillId="0" borderId="1" xfId="0" applyFont="1" applyFill="1" applyBorder="1" applyAlignment="1">
      <alignment horizontal="justify" vertical="center" wrapText="1"/>
    </xf>
    <xf numFmtId="43" fontId="13" fillId="0" borderId="18" xfId="0" applyNumberFormat="1" applyFont="1" applyFill="1" applyBorder="1" applyAlignment="1">
      <alignment horizontal="center" vertical="center" wrapText="1"/>
    </xf>
    <xf numFmtId="0" fontId="13" fillId="0" borderId="27" xfId="0" applyFont="1" applyFill="1" applyBorder="1" applyAlignment="1">
      <alignment horizontal="center" vertical="center"/>
    </xf>
    <xf numFmtId="0" fontId="13" fillId="0" borderId="14" xfId="0" applyFont="1" applyFill="1" applyBorder="1" applyAlignment="1">
      <alignment horizontal="center" vertical="center"/>
    </xf>
    <xf numFmtId="0" fontId="14" fillId="0" borderId="1" xfId="0" applyFont="1" applyBorder="1" applyAlignment="1">
      <alignment horizontal="left" vertical="center" wrapText="1"/>
    </xf>
    <xf numFmtId="0" fontId="14" fillId="0" borderId="18" xfId="0" applyFont="1" applyFill="1" applyBorder="1" applyAlignment="1">
      <alignment horizontal="justify" vertical="center" wrapText="1"/>
    </xf>
    <xf numFmtId="0" fontId="13" fillId="0" borderId="28" xfId="0" applyFont="1" applyFill="1" applyBorder="1" applyAlignment="1">
      <alignment horizontal="center" vertical="center"/>
    </xf>
    <xf numFmtId="0" fontId="14" fillId="0" borderId="18" xfId="0" applyFont="1" applyBorder="1" applyAlignment="1">
      <alignment horizontal="justify" vertical="center" wrapText="1"/>
    </xf>
    <xf numFmtId="0" fontId="31" fillId="0" borderId="18" xfId="0" applyFont="1" applyBorder="1" applyAlignment="1">
      <alignment horizontal="center" vertical="center" wrapText="1"/>
    </xf>
    <xf numFmtId="0" fontId="14" fillId="0" borderId="1" xfId="0" applyFont="1" applyBorder="1" applyAlignment="1">
      <alignment horizontal="justify" vertical="center" wrapText="1"/>
    </xf>
    <xf numFmtId="0" fontId="12" fillId="0" borderId="26" xfId="0" applyFont="1" applyBorder="1" applyAlignment="1">
      <alignment horizontal="center" vertical="center" wrapText="1"/>
    </xf>
    <xf numFmtId="0" fontId="13" fillId="0" borderId="29" xfId="0" applyFont="1" applyFill="1" applyBorder="1" applyAlignment="1">
      <alignment horizontal="center" vertical="center"/>
    </xf>
    <xf numFmtId="0" fontId="13" fillId="0" borderId="22" xfId="0" applyFont="1" applyFill="1" applyBorder="1" applyAlignment="1">
      <alignment horizontal="center" vertical="center"/>
    </xf>
    <xf numFmtId="0" fontId="12" fillId="0" borderId="1" xfId="0" applyFont="1" applyBorder="1" applyAlignment="1">
      <alignment horizontal="left" vertical="center"/>
    </xf>
    <xf numFmtId="0" fontId="30" fillId="0" borderId="18" xfId="0" applyFont="1" applyFill="1" applyBorder="1" applyAlignment="1">
      <alignment horizontal="center" vertical="center" wrapText="1"/>
    </xf>
    <xf numFmtId="0" fontId="30" fillId="0" borderId="22" xfId="0" applyFont="1" applyFill="1" applyBorder="1" applyAlignment="1">
      <alignment horizontal="center" vertical="center" wrapText="1"/>
    </xf>
    <xf numFmtId="0" fontId="30" fillId="0" borderId="18" xfId="0" applyFont="1" applyFill="1" applyBorder="1" applyAlignment="1">
      <alignment horizontal="justify" vertical="center" wrapText="1"/>
    </xf>
    <xf numFmtId="0" fontId="30" fillId="0" borderId="18" xfId="0" applyFont="1" applyFill="1" applyBorder="1" applyAlignment="1">
      <alignment horizontal="left" vertical="center" wrapText="1"/>
    </xf>
    <xf numFmtId="0" fontId="30" fillId="0" borderId="23" xfId="0" applyFont="1" applyFill="1" applyBorder="1" applyAlignment="1">
      <alignment horizontal="center" vertical="center" wrapText="1"/>
    </xf>
    <xf numFmtId="0" fontId="30" fillId="0" borderId="23" xfId="0" applyFont="1" applyFill="1" applyBorder="1" applyAlignment="1">
      <alignment horizontal="left" vertical="center" wrapText="1"/>
    </xf>
    <xf numFmtId="0" fontId="30" fillId="0" borderId="1" xfId="0" applyFont="1" applyFill="1" applyBorder="1" applyAlignment="1">
      <alignment horizontal="justify" vertical="center" wrapText="1"/>
    </xf>
    <xf numFmtId="0" fontId="13" fillId="3" borderId="14" xfId="0" applyFont="1" applyFill="1" applyBorder="1" applyAlignment="1">
      <alignment horizontal="center" vertical="center"/>
    </xf>
    <xf numFmtId="0" fontId="13" fillId="3" borderId="30" xfId="0" applyFont="1" applyFill="1" applyBorder="1" applyAlignment="1">
      <alignment horizontal="center" vertical="center"/>
    </xf>
    <xf numFmtId="0" fontId="28" fillId="0" borderId="18" xfId="0" applyFont="1" applyFill="1" applyBorder="1" applyAlignment="1">
      <alignment horizontal="justify" vertical="center" wrapText="1"/>
    </xf>
    <xf numFmtId="0" fontId="30" fillId="0" borderId="18" xfId="0" applyFont="1" applyFill="1" applyBorder="1" applyAlignment="1">
      <alignment horizontal="center" vertical="center"/>
    </xf>
    <xf numFmtId="0" fontId="32" fillId="0" borderId="1" xfId="0" applyFont="1" applyFill="1" applyBorder="1" applyAlignment="1">
      <alignment horizontal="justify" vertical="center" wrapText="1"/>
    </xf>
    <xf numFmtId="0" fontId="30" fillId="0" borderId="26"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26" xfId="0" applyFont="1" applyFill="1" applyBorder="1" applyAlignment="1">
      <alignment horizontal="center" vertical="center"/>
    </xf>
    <xf numFmtId="0" fontId="30" fillId="0" borderId="26" xfId="0" applyFont="1" applyFill="1" applyBorder="1" applyAlignment="1">
      <alignment horizontal="left" vertical="center" wrapText="1"/>
    </xf>
    <xf numFmtId="0" fontId="13" fillId="3" borderId="23" xfId="0" applyFont="1" applyFill="1" applyBorder="1" applyAlignment="1">
      <alignment horizontal="center" vertical="center"/>
    </xf>
    <xf numFmtId="0" fontId="30" fillId="0" borderId="18" xfId="0" applyNumberFormat="1" applyFont="1" applyFill="1" applyBorder="1" applyAlignment="1">
      <alignment horizontal="center" vertical="center" wrapText="1"/>
    </xf>
    <xf numFmtId="0" fontId="32" fillId="0" borderId="18" xfId="0" applyFont="1" applyFill="1" applyBorder="1" applyAlignment="1">
      <alignment horizontal="center" vertical="center" wrapText="1"/>
    </xf>
    <xf numFmtId="0" fontId="32" fillId="0" borderId="18" xfId="0" applyFont="1" applyFill="1" applyBorder="1" applyAlignment="1">
      <alignment horizontal="justify" vertical="center" wrapText="1"/>
    </xf>
    <xf numFmtId="0" fontId="12" fillId="0" borderId="14" xfId="0" applyFont="1" applyFill="1" applyBorder="1" applyAlignment="1">
      <alignment horizontal="center" vertical="center"/>
    </xf>
    <xf numFmtId="0" fontId="12" fillId="0" borderId="30" xfId="0" applyFont="1" applyFill="1" applyBorder="1" applyAlignment="1">
      <alignment horizontal="center" vertical="center"/>
    </xf>
    <xf numFmtId="0" fontId="12" fillId="0" borderId="23"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18" xfId="0" applyFont="1" applyFill="1" applyBorder="1" applyAlignment="1">
      <alignment horizontal="center" vertical="center"/>
    </xf>
    <xf numFmtId="0" fontId="30" fillId="0" borderId="1" xfId="0" applyFont="1" applyFill="1" applyBorder="1" applyAlignment="1">
      <alignment horizontal="center" vertical="center"/>
    </xf>
    <xf numFmtId="0" fontId="30" fillId="0" borderId="1" xfId="0" applyFont="1" applyFill="1" applyBorder="1" applyAlignment="1" applyProtection="1">
      <alignment horizontal="justify" vertical="center" wrapText="1"/>
    </xf>
    <xf numFmtId="0" fontId="30" fillId="0" borderId="1" xfId="0" applyFont="1" applyFill="1" applyBorder="1" applyAlignment="1" applyProtection="1">
      <alignment horizontal="center" vertical="center" wrapText="1"/>
    </xf>
    <xf numFmtId="0" fontId="30" fillId="0" borderId="18" xfId="0" applyFont="1" applyFill="1" applyBorder="1" applyAlignment="1" applyProtection="1">
      <alignment horizontal="center" vertical="center" wrapText="1"/>
    </xf>
    <xf numFmtId="0" fontId="13" fillId="0" borderId="30" xfId="0" applyFont="1" applyFill="1" applyBorder="1" applyAlignment="1">
      <alignment horizontal="center" vertical="center"/>
    </xf>
    <xf numFmtId="0" fontId="28" fillId="0" borderId="18" xfId="0" applyFont="1" applyFill="1" applyBorder="1" applyAlignment="1">
      <alignment horizontal="center" vertical="center" wrapText="1"/>
    </xf>
    <xf numFmtId="0" fontId="28" fillId="0" borderId="22"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12" fillId="0" borderId="1" xfId="0" applyFont="1" applyFill="1" applyBorder="1" applyAlignment="1" applyProtection="1">
      <alignment horizontal="center" vertical="center" wrapText="1"/>
    </xf>
    <xf numFmtId="0" fontId="28" fillId="0" borderId="1" xfId="0" applyFont="1" applyFill="1" applyBorder="1" applyAlignment="1" applyProtection="1">
      <alignment horizontal="justify" vertical="center" wrapText="1"/>
    </xf>
    <xf numFmtId="0" fontId="28" fillId="0" borderId="1" xfId="0" applyFont="1" applyFill="1" applyBorder="1" applyAlignment="1" applyProtection="1">
      <alignment horizontal="center" vertical="center" wrapText="1"/>
    </xf>
    <xf numFmtId="0" fontId="30" fillId="0" borderId="23" xfId="0" applyFont="1" applyFill="1" applyBorder="1" applyAlignment="1" applyProtection="1">
      <alignment horizontal="center" vertical="center" wrapText="1"/>
    </xf>
    <xf numFmtId="0" fontId="14" fillId="0" borderId="23" xfId="0" applyFont="1" applyFill="1" applyBorder="1" applyAlignment="1">
      <alignment horizontal="center" vertical="center"/>
    </xf>
    <xf numFmtId="0" fontId="32" fillId="0" borderId="23" xfId="0" applyFont="1" applyFill="1" applyBorder="1" applyAlignment="1">
      <alignment horizontal="left" vertical="center" wrapText="1"/>
    </xf>
    <xf numFmtId="0" fontId="30" fillId="0" borderId="14" xfId="0" applyFont="1" applyFill="1" applyBorder="1" applyAlignment="1">
      <alignment horizontal="center" vertical="center" wrapText="1"/>
    </xf>
    <xf numFmtId="0" fontId="30" fillId="0" borderId="26" xfId="0" applyFont="1" applyFill="1" applyBorder="1" applyAlignment="1" applyProtection="1">
      <alignment horizontal="center" vertical="center" wrapText="1"/>
    </xf>
    <xf numFmtId="0" fontId="13" fillId="0" borderId="31"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8" xfId="0" applyFont="1" applyFill="1" applyBorder="1" applyAlignment="1">
      <alignment horizontal="center" vertical="center" wrapText="1"/>
    </xf>
    <xf numFmtId="0" fontId="14" fillId="0" borderId="14" xfId="0" applyFont="1" applyFill="1" applyBorder="1" applyAlignment="1">
      <alignment horizontal="center" vertical="center"/>
    </xf>
    <xf numFmtId="0" fontId="14" fillId="0" borderId="30" xfId="0" applyFont="1" applyFill="1" applyBorder="1" applyAlignment="1">
      <alignment horizontal="center" vertical="center"/>
    </xf>
    <xf numFmtId="0" fontId="32" fillId="0" borderId="18" xfId="0" applyFont="1" applyFill="1" applyBorder="1" applyAlignment="1">
      <alignment horizontal="left" vertical="center" wrapText="1"/>
    </xf>
    <xf numFmtId="0" fontId="14" fillId="0" borderId="23"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6" xfId="0" applyFont="1" applyFill="1" applyBorder="1" applyAlignment="1">
      <alignment horizontal="center" vertical="center"/>
    </xf>
    <xf numFmtId="0" fontId="32" fillId="0" borderId="26"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32" fillId="0" borderId="26"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1" xfId="0" applyFont="1" applyFill="1" applyBorder="1" applyAlignment="1">
      <alignment horizontal="left" vertical="center" wrapText="1"/>
    </xf>
    <xf numFmtId="0" fontId="32" fillId="0" borderId="1" xfId="0" applyFont="1" applyFill="1" applyBorder="1" applyAlignment="1">
      <alignment horizontal="center" vertical="center"/>
    </xf>
    <xf numFmtId="0" fontId="30" fillId="0" borderId="22" xfId="0" applyFont="1" applyFill="1" applyBorder="1" applyAlignment="1">
      <alignment horizontal="center" vertical="center"/>
    </xf>
    <xf numFmtId="0" fontId="30" fillId="0" borderId="14" xfId="0" applyFont="1" applyFill="1" applyBorder="1" applyAlignment="1">
      <alignment horizontal="center" vertical="center"/>
    </xf>
    <xf numFmtId="0" fontId="15"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justify" vertical="center" wrapText="1"/>
    </xf>
    <xf numFmtId="0" fontId="30" fillId="0" borderId="24" xfId="0" applyFont="1" applyFill="1" applyBorder="1" applyAlignment="1">
      <alignment horizontal="center" vertical="center"/>
    </xf>
    <xf numFmtId="0" fontId="30" fillId="0" borderId="23" xfId="0" applyFont="1" applyFill="1" applyBorder="1" applyAlignment="1">
      <alignment horizontal="center" vertical="center"/>
    </xf>
    <xf numFmtId="0" fontId="30" fillId="0" borderId="31" xfId="0" applyFont="1" applyFill="1" applyBorder="1" applyAlignment="1">
      <alignment horizontal="center" vertical="center"/>
    </xf>
    <xf numFmtId="0" fontId="14" fillId="0" borderId="1" xfId="0" applyFont="1" applyBorder="1" applyAlignment="1">
      <alignment horizontal="center" vertical="center" wrapText="1"/>
    </xf>
    <xf numFmtId="0" fontId="32" fillId="0" borderId="1"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32" fillId="0" borderId="24" xfId="0" applyFont="1" applyFill="1" applyBorder="1" applyAlignment="1">
      <alignment horizontal="center" vertical="center"/>
    </xf>
    <xf numFmtId="0" fontId="14" fillId="0" borderId="18" xfId="0" applyFont="1" applyBorder="1" applyAlignment="1">
      <alignment horizontal="center" vertical="center" wrapText="1"/>
    </xf>
    <xf numFmtId="0" fontId="33" fillId="0" borderId="1" xfId="0" applyFont="1" applyFill="1" applyBorder="1" applyAlignment="1" applyProtection="1">
      <alignment horizontal="center" vertical="center" wrapText="1"/>
    </xf>
    <xf numFmtId="0" fontId="28" fillId="0" borderId="1" xfId="0" applyNumberFormat="1" applyFont="1" applyFill="1" applyBorder="1" applyAlignment="1">
      <alignment horizontal="justify"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center"/>
    </xf>
    <xf numFmtId="0" fontId="14" fillId="0" borderId="18" xfId="0" applyFont="1" applyFill="1" applyBorder="1" applyAlignment="1">
      <alignment horizontal="center" vertical="center"/>
    </xf>
    <xf numFmtId="0" fontId="14" fillId="0" borderId="1" xfId="0" applyFont="1" applyFill="1" applyBorder="1" applyAlignment="1">
      <alignment horizontal="left" vertical="center"/>
    </xf>
    <xf numFmtId="0" fontId="14" fillId="0" borderId="18" xfId="0" applyNumberFormat="1" applyFont="1" applyFill="1" applyBorder="1" applyAlignment="1">
      <alignment horizontal="justify" vertical="center" wrapText="1"/>
    </xf>
    <xf numFmtId="0" fontId="32" fillId="0" borderId="22" xfId="0" applyFont="1" applyFill="1" applyBorder="1" applyAlignment="1">
      <alignment horizontal="center" vertical="center"/>
    </xf>
    <xf numFmtId="0" fontId="34" fillId="0" borderId="1" xfId="0" applyFont="1" applyFill="1" applyBorder="1" applyAlignment="1">
      <alignment horizontal="left" vertical="center" wrapText="1"/>
    </xf>
    <xf numFmtId="0" fontId="12" fillId="0" borderId="18" xfId="0" applyFont="1" applyBorder="1" applyAlignment="1">
      <alignment horizontal="left" vertical="center"/>
    </xf>
    <xf numFmtId="0" fontId="13" fillId="0" borderId="1" xfId="0" applyFont="1" applyFill="1" applyBorder="1" applyAlignment="1">
      <alignment vertical="center" wrapText="1"/>
    </xf>
    <xf numFmtId="0" fontId="13" fillId="0" borderId="2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4" fillId="0" borderId="22" xfId="0" applyFont="1" applyFill="1" applyBorder="1" applyAlignment="1">
      <alignment horizontal="left" vertical="center" wrapText="1"/>
    </xf>
    <xf numFmtId="0" fontId="13" fillId="0" borderId="32" xfId="0" applyFont="1" applyFill="1" applyBorder="1" applyAlignment="1">
      <alignment horizontal="center" vertical="center" wrapText="1"/>
    </xf>
    <xf numFmtId="0" fontId="13" fillId="0" borderId="33"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3" fillId="0" borderId="1" xfId="0" applyFont="1" applyFill="1" applyBorder="1" applyAlignment="1">
      <alignment horizontal="left" vertical="center"/>
    </xf>
    <xf numFmtId="0" fontId="13" fillId="0" borderId="2" xfId="0" applyFont="1" applyFill="1" applyBorder="1" applyAlignment="1">
      <alignment horizontal="left" vertical="center" wrapText="1"/>
    </xf>
    <xf numFmtId="0" fontId="13" fillId="0" borderId="2" xfId="0" applyFont="1" applyFill="1" applyBorder="1" applyAlignment="1">
      <alignment horizontal="left" vertical="center"/>
    </xf>
    <xf numFmtId="0" fontId="13" fillId="0" borderId="2" xfId="0" applyFont="1" applyFill="1" applyBorder="1" applyAlignment="1">
      <alignment horizontal="center" vertical="center" wrapText="1"/>
    </xf>
    <xf numFmtId="0" fontId="13" fillId="2" borderId="2" xfId="0" applyFont="1" applyFill="1" applyBorder="1" applyAlignment="1">
      <alignment horizontal="left" vertical="center" wrapText="1"/>
    </xf>
    <xf numFmtId="0" fontId="13" fillId="2" borderId="2" xfId="0" applyFont="1" applyFill="1" applyBorder="1" applyAlignment="1">
      <alignment horizontal="left" vertical="center"/>
    </xf>
    <xf numFmtId="176" fontId="15" fillId="0" borderId="18" xfId="0" applyNumberFormat="1" applyFont="1" applyFill="1" applyBorder="1" applyAlignment="1">
      <alignment horizontal="center" vertical="center" wrapText="1"/>
    </xf>
    <xf numFmtId="176" fontId="13" fillId="0" borderId="18" xfId="0" applyNumberFormat="1" applyFont="1" applyFill="1" applyBorder="1" applyAlignment="1">
      <alignment horizontal="center" vertical="center" wrapText="1"/>
    </xf>
    <xf numFmtId="176" fontId="13" fillId="0" borderId="22" xfId="0" applyNumberFormat="1" applyFont="1" applyFill="1" applyBorder="1" applyAlignment="1">
      <alignment horizontal="center" vertical="center" wrapText="1"/>
    </xf>
    <xf numFmtId="176" fontId="15" fillId="0" borderId="18" xfId="0" applyNumberFormat="1" applyFont="1" applyFill="1" applyBorder="1" applyAlignment="1">
      <alignment horizontal="justify" vertical="center" wrapText="1"/>
    </xf>
    <xf numFmtId="178" fontId="15" fillId="0" borderId="18" xfId="0" applyNumberFormat="1" applyFont="1" applyFill="1" applyBorder="1" applyAlignment="1">
      <alignment horizontal="center" vertical="center" wrapText="1"/>
    </xf>
    <xf numFmtId="176" fontId="15" fillId="0" borderId="1" xfId="0" applyNumberFormat="1" applyFont="1" applyFill="1" applyBorder="1" applyAlignment="1">
      <alignment horizontal="left" vertical="center" wrapText="1"/>
    </xf>
    <xf numFmtId="176" fontId="14" fillId="0" borderId="22" xfId="0" applyNumberFormat="1" applyFont="1" applyFill="1" applyBorder="1" applyAlignment="1">
      <alignment horizontal="center" vertical="center" wrapText="1"/>
    </xf>
    <xf numFmtId="176" fontId="14" fillId="0" borderId="18" xfId="0" applyNumberFormat="1" applyFont="1" applyFill="1" applyBorder="1" applyAlignment="1">
      <alignment horizontal="center" vertical="center" wrapText="1"/>
    </xf>
    <xf numFmtId="178" fontId="14" fillId="0" borderId="18"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center" wrapText="1"/>
    </xf>
    <xf numFmtId="0" fontId="15" fillId="0" borderId="18" xfId="0" applyFont="1" applyFill="1" applyBorder="1" applyAlignment="1">
      <alignment horizontal="center" vertical="center" wrapText="1"/>
    </xf>
    <xf numFmtId="0" fontId="15" fillId="0" borderId="18" xfId="0" applyFont="1" applyFill="1" applyBorder="1" applyAlignment="1">
      <alignment horizontal="justify" vertical="center" wrapText="1"/>
    </xf>
    <xf numFmtId="0" fontId="15" fillId="0" borderId="1" xfId="0" applyFont="1" applyFill="1" applyBorder="1" applyAlignment="1">
      <alignment horizontal="left" vertical="center"/>
    </xf>
    <xf numFmtId="0" fontId="15" fillId="0" borderId="1" xfId="0" applyFont="1" applyFill="1" applyBorder="1" applyAlignment="1">
      <alignment horizontal="center" vertical="center"/>
    </xf>
    <xf numFmtId="0" fontId="15" fillId="0" borderId="22" xfId="0" applyFont="1" applyFill="1" applyBorder="1" applyAlignment="1">
      <alignment horizontal="center" vertical="center" wrapText="1"/>
    </xf>
    <xf numFmtId="0" fontId="15" fillId="0" borderId="18" xfId="0" applyNumberFormat="1"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25" xfId="0" applyFont="1" applyFill="1" applyBorder="1" applyAlignment="1">
      <alignment horizontal="center" vertical="center"/>
    </xf>
    <xf numFmtId="0" fontId="13" fillId="0" borderId="34"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4" xfId="0" applyFont="1" applyFill="1" applyBorder="1" applyAlignment="1">
      <alignment vertical="center" wrapText="1"/>
    </xf>
    <xf numFmtId="0" fontId="13" fillId="0" borderId="15" xfId="0" applyFont="1" applyFill="1" applyBorder="1" applyAlignment="1">
      <alignment horizontal="center" vertical="center"/>
    </xf>
    <xf numFmtId="0" fontId="13" fillId="0" borderId="36" xfId="0" applyFont="1" applyFill="1" applyBorder="1" applyAlignment="1">
      <alignment horizontal="center" vertical="center"/>
    </xf>
    <xf numFmtId="0" fontId="13" fillId="0" borderId="37" xfId="0" applyFont="1" applyFill="1" applyBorder="1" applyAlignment="1">
      <alignment horizontal="center" vertical="center"/>
    </xf>
    <xf numFmtId="0" fontId="13" fillId="0" borderId="38"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1"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22" xfId="0" applyFont="1" applyFill="1" applyBorder="1" applyAlignment="1">
      <alignment horizontal="left" vertical="center" wrapText="1"/>
    </xf>
    <xf numFmtId="0" fontId="15" fillId="0" borderId="1" xfId="0" applyNumberFormat="1" applyFont="1" applyFill="1" applyBorder="1" applyAlignment="1">
      <alignment horizontal="center" vertical="center" wrapText="1"/>
    </xf>
    <xf numFmtId="0" fontId="15" fillId="0" borderId="18" xfId="0" applyFont="1" applyFill="1" applyBorder="1" applyAlignment="1">
      <alignment vertical="center" wrapText="1"/>
    </xf>
    <xf numFmtId="0" fontId="15" fillId="0" borderId="18" xfId="0" applyFont="1" applyFill="1" applyBorder="1" applyAlignment="1">
      <alignment vertical="center"/>
    </xf>
    <xf numFmtId="0" fontId="14" fillId="0" borderId="2" xfId="0" applyFont="1" applyFill="1" applyBorder="1" applyAlignment="1">
      <alignment horizontal="justify" vertical="center" wrapText="1"/>
    </xf>
    <xf numFmtId="0" fontId="13" fillId="0" borderId="39" xfId="0" applyFont="1" applyFill="1" applyBorder="1" applyAlignment="1">
      <alignment horizontal="center" vertical="center"/>
    </xf>
    <xf numFmtId="0" fontId="13" fillId="0" borderId="40" xfId="0" applyFont="1" applyFill="1" applyBorder="1" applyAlignment="1">
      <alignment horizontal="left" vertical="center" wrapText="1"/>
    </xf>
    <xf numFmtId="0" fontId="13" fillId="0" borderId="41" xfId="0" applyFont="1" applyFill="1" applyBorder="1" applyAlignment="1">
      <alignment horizontal="left" vertical="center" wrapText="1"/>
    </xf>
    <xf numFmtId="0" fontId="13" fillId="0" borderId="15" xfId="0" applyFont="1" applyFill="1" applyBorder="1" applyAlignment="1">
      <alignment horizontal="left" vertical="center" wrapText="1"/>
    </xf>
    <xf numFmtId="0" fontId="13" fillId="0" borderId="42" xfId="0" applyFont="1" applyFill="1" applyBorder="1" applyAlignment="1">
      <alignment horizontal="left" vertical="center" wrapText="1"/>
    </xf>
    <xf numFmtId="0" fontId="13" fillId="0" borderId="43"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13" fillId="3" borderId="22" xfId="0" applyFont="1" applyFill="1" applyBorder="1" applyAlignment="1">
      <alignment horizontal="center" vertical="center"/>
    </xf>
    <xf numFmtId="0" fontId="13" fillId="3" borderId="42" xfId="0" applyFont="1" applyFill="1" applyBorder="1" applyAlignment="1">
      <alignment horizontal="left" vertical="center" wrapText="1"/>
    </xf>
    <xf numFmtId="0" fontId="13" fillId="0" borderId="44" xfId="0" applyFont="1" applyFill="1" applyBorder="1" applyAlignment="1">
      <alignment horizontal="left" vertical="center" wrapText="1"/>
    </xf>
    <xf numFmtId="0" fontId="13" fillId="0" borderId="45"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3" fillId="0" borderId="43" xfId="0" applyFont="1" applyFill="1" applyBorder="1" applyAlignment="1">
      <alignment horizontal="center" vertical="center"/>
    </xf>
    <xf numFmtId="0" fontId="13" fillId="0" borderId="0" xfId="0" applyFont="1" applyFill="1" applyBorder="1" applyAlignment="1">
      <alignment horizontal="left" vertical="center" wrapText="1"/>
    </xf>
    <xf numFmtId="0" fontId="35" fillId="0" borderId="1" xfId="0" applyFont="1" applyFill="1" applyBorder="1" applyAlignment="1">
      <alignment horizontal="center" vertical="center" wrapText="1"/>
    </xf>
    <xf numFmtId="0" fontId="13" fillId="0" borderId="21" xfId="0" applyFont="1" applyFill="1" applyBorder="1" applyAlignment="1">
      <alignment horizontal="left" vertical="center" wrapText="1"/>
    </xf>
    <xf numFmtId="0" fontId="13" fillId="0" borderId="36" xfId="0" applyFont="1" applyFill="1" applyBorder="1" applyAlignment="1">
      <alignment horizontal="left" vertical="center" wrapText="1"/>
    </xf>
    <xf numFmtId="0" fontId="13" fillId="0" borderId="46" xfId="0" applyFont="1" applyFill="1" applyBorder="1" applyAlignment="1">
      <alignment horizontal="center" vertical="center"/>
    </xf>
    <xf numFmtId="0" fontId="13" fillId="0" borderId="47" xfId="0" applyFont="1" applyFill="1" applyBorder="1" applyAlignment="1">
      <alignment horizontal="left" vertical="center" wrapText="1"/>
    </xf>
    <xf numFmtId="0" fontId="12" fillId="0" borderId="36" xfId="0" applyFont="1" applyFill="1" applyBorder="1" applyAlignment="1">
      <alignment horizontal="left" vertical="center" wrapText="1"/>
    </xf>
    <xf numFmtId="0" fontId="12" fillId="0" borderId="40" xfId="0" applyFont="1" applyFill="1" applyBorder="1" applyAlignment="1">
      <alignment horizontal="left" vertical="center" wrapText="1"/>
    </xf>
    <xf numFmtId="0" fontId="12" fillId="0" borderId="41" xfId="0" applyFont="1" applyFill="1" applyBorder="1" applyAlignment="1">
      <alignment horizontal="left" vertical="center" wrapText="1"/>
    </xf>
    <xf numFmtId="0" fontId="14" fillId="0" borderId="24" xfId="0" applyFont="1" applyFill="1" applyBorder="1" applyAlignment="1">
      <alignment vertical="center" wrapText="1"/>
    </xf>
    <xf numFmtId="0" fontId="14" fillId="0" borderId="24" xfId="0" applyFont="1" applyFill="1" applyBorder="1" applyAlignment="1">
      <alignment horizontal="center" vertical="center"/>
    </xf>
    <xf numFmtId="0" fontId="13" fillId="0" borderId="24" xfId="0" applyFont="1" applyFill="1" applyBorder="1" applyAlignment="1">
      <alignment horizontal="center" vertical="center"/>
    </xf>
    <xf numFmtId="0" fontId="12" fillId="0" borderId="18" xfId="0" applyFont="1" applyFill="1" applyBorder="1" applyAlignment="1">
      <alignment horizontal="left" vertical="center" wrapText="1"/>
    </xf>
    <xf numFmtId="0" fontId="13" fillId="0" borderId="48" xfId="0" applyFont="1" applyFill="1" applyBorder="1" applyAlignment="1">
      <alignment vertical="center" wrapText="1"/>
    </xf>
    <xf numFmtId="0" fontId="13" fillId="0" borderId="48" xfId="0" applyFont="1" applyFill="1" applyBorder="1" applyAlignment="1">
      <alignment horizontal="center" vertical="center"/>
    </xf>
    <xf numFmtId="0" fontId="15" fillId="0" borderId="1" xfId="0" applyFont="1" applyFill="1" applyBorder="1" applyAlignment="1" applyProtection="1">
      <alignment horizontal="center" vertical="center" wrapText="1"/>
    </xf>
    <xf numFmtId="0" fontId="12" fillId="0" borderId="23" xfId="0" applyFont="1" applyBorder="1" applyAlignment="1">
      <alignment horizontal="left" vertical="center" wrapText="1"/>
    </xf>
    <xf numFmtId="0" fontId="12" fillId="0" borderId="26" xfId="0" applyFont="1" applyBorder="1" applyAlignment="1">
      <alignment horizontal="left" vertical="center" wrapText="1"/>
    </xf>
    <xf numFmtId="0" fontId="15" fillId="0" borderId="1" xfId="0" applyNumberFormat="1" applyFont="1" applyFill="1" applyBorder="1" applyAlignment="1">
      <alignment horizontal="left" vertical="center" wrapText="1"/>
    </xf>
    <xf numFmtId="0" fontId="12" fillId="0" borderId="34"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3" fillId="0" borderId="1" xfId="53" applyFont="1" applyFill="1" applyBorder="1" applyAlignment="1">
      <alignment horizontal="center" vertical="center" wrapText="1"/>
    </xf>
    <xf numFmtId="0" fontId="13" fillId="0" borderId="1" xfId="53" applyFont="1" applyFill="1" applyBorder="1" applyAlignment="1">
      <alignment horizontal="justify" vertical="center" wrapText="1"/>
    </xf>
    <xf numFmtId="0" fontId="12" fillId="0" borderId="1" xfId="53" applyFont="1" applyFill="1" applyBorder="1" applyAlignment="1">
      <alignment horizontal="center" vertical="center" wrapText="1"/>
    </xf>
    <xf numFmtId="0" fontId="13" fillId="0" borderId="1" xfId="53" applyFont="1" applyFill="1" applyBorder="1" applyAlignment="1">
      <alignment vertical="center" wrapText="1"/>
    </xf>
    <xf numFmtId="0" fontId="12" fillId="0" borderId="1" xfId="53" applyFont="1" applyFill="1" applyBorder="1" applyAlignment="1">
      <alignment vertical="center" wrapText="1"/>
    </xf>
    <xf numFmtId="0" fontId="12" fillId="0" borderId="1" xfId="53" applyFont="1" applyFill="1" applyBorder="1" applyAlignment="1">
      <alignment horizontal="justify" vertical="center" wrapText="1"/>
    </xf>
    <xf numFmtId="0" fontId="13" fillId="0" borderId="1" xfId="53" applyFont="1" applyFill="1" applyBorder="1" applyAlignment="1">
      <alignment horizontal="left" vertical="center" wrapText="1"/>
    </xf>
    <xf numFmtId="0" fontId="13" fillId="0" borderId="34" xfId="53" applyFont="1" applyFill="1" applyBorder="1" applyAlignment="1">
      <alignment horizontal="center" vertical="center" wrapText="1"/>
    </xf>
    <xf numFmtId="0" fontId="13" fillId="0" borderId="35" xfId="53" applyFont="1" applyFill="1" applyBorder="1" applyAlignment="1">
      <alignment horizontal="center" vertical="center" wrapText="1"/>
    </xf>
    <xf numFmtId="0" fontId="13" fillId="0" borderId="1" xfId="54" applyFont="1" applyFill="1" applyBorder="1" applyAlignment="1">
      <alignment horizontal="center" vertical="center" wrapText="1"/>
    </xf>
    <xf numFmtId="0" fontId="13" fillId="0" borderId="1" xfId="54" applyFont="1" applyFill="1" applyBorder="1" applyAlignment="1">
      <alignment horizontal="left" vertical="center" wrapText="1"/>
    </xf>
    <xf numFmtId="0" fontId="15" fillId="0" borderId="1" xfId="54" applyFont="1" applyFill="1" applyBorder="1" applyAlignment="1">
      <alignment horizontal="center" vertical="center" wrapText="1"/>
    </xf>
    <xf numFmtId="0" fontId="12" fillId="0" borderId="1" xfId="54" applyFont="1" applyFill="1" applyBorder="1" applyAlignment="1">
      <alignment horizontal="center" vertical="center" wrapText="1"/>
    </xf>
    <xf numFmtId="0" fontId="15" fillId="0" borderId="1" xfId="54" applyFont="1" applyFill="1" applyBorder="1" applyAlignment="1">
      <alignment horizontal="justify" vertical="center" wrapText="1"/>
    </xf>
    <xf numFmtId="0" fontId="15" fillId="0" borderId="1" xfId="54" applyFont="1" applyFill="1" applyBorder="1" applyAlignment="1" applyProtection="1">
      <alignment horizontal="center" vertical="center" wrapText="1"/>
    </xf>
    <xf numFmtId="0" fontId="13" fillId="0" borderId="1" xfId="54" applyFont="1" applyFill="1" applyBorder="1" applyAlignment="1">
      <alignment horizontal="justify" vertical="center" wrapText="1"/>
    </xf>
    <xf numFmtId="0" fontId="15" fillId="0" borderId="1" xfId="54" applyFont="1" applyFill="1" applyBorder="1" applyAlignment="1">
      <alignment horizontal="justify" vertical="center"/>
    </xf>
    <xf numFmtId="0" fontId="13" fillId="0" borderId="1" xfId="54" applyFont="1" applyFill="1" applyBorder="1" applyAlignment="1">
      <alignment vertical="center" wrapText="1"/>
    </xf>
    <xf numFmtId="0" fontId="13" fillId="0" borderId="1" xfId="54" applyFont="1" applyFill="1" applyBorder="1" applyAlignment="1">
      <alignment horizontal="center" vertical="center"/>
    </xf>
    <xf numFmtId="0" fontId="12" fillId="0" borderId="1" xfId="55" applyFont="1" applyBorder="1" applyAlignment="1">
      <alignment horizontal="center" vertical="center" wrapText="1"/>
    </xf>
    <xf numFmtId="0" fontId="13" fillId="0" borderId="1" xfId="55" applyFont="1" applyFill="1" applyBorder="1" applyAlignment="1">
      <alignment horizontal="center" vertical="center" wrapText="1"/>
    </xf>
    <xf numFmtId="0" fontId="15" fillId="0" borderId="1" xfId="55" applyFont="1" applyFill="1" applyBorder="1" applyAlignment="1">
      <alignment horizontal="center" vertical="center" wrapText="1"/>
    </xf>
    <xf numFmtId="0" fontId="12" fillId="0" borderId="1" xfId="55" applyFont="1" applyFill="1" applyBorder="1" applyAlignment="1">
      <alignment horizontal="center" vertical="center" wrapText="1"/>
    </xf>
    <xf numFmtId="0" fontId="13" fillId="0" borderId="1" xfId="55" applyFont="1" applyFill="1" applyBorder="1" applyAlignment="1">
      <alignment horizontal="justify" vertical="center" wrapText="1"/>
    </xf>
    <xf numFmtId="0" fontId="12" fillId="0" borderId="1" xfId="55" applyFont="1" applyFill="1" applyBorder="1" applyAlignment="1">
      <alignment horizontal="justify" vertical="center" wrapText="1"/>
    </xf>
    <xf numFmtId="0" fontId="12" fillId="0" borderId="1" xfId="55" applyFont="1" applyBorder="1" applyAlignment="1">
      <alignment horizontal="left" vertical="center" wrapText="1"/>
    </xf>
    <xf numFmtId="0" fontId="13" fillId="0" borderId="1" xfId="50" applyFont="1" applyFill="1" applyBorder="1" applyAlignment="1">
      <alignment horizontal="center" vertical="center" wrapText="1"/>
    </xf>
    <xf numFmtId="0" fontId="15" fillId="0" borderId="1" xfId="50" applyFont="1" applyFill="1" applyBorder="1" applyAlignment="1">
      <alignment horizontal="left" vertical="center" wrapText="1"/>
    </xf>
    <xf numFmtId="0" fontId="12" fillId="0" borderId="1" xfId="50" applyFont="1" applyFill="1" applyBorder="1" applyAlignment="1">
      <alignment horizontal="center" vertical="center" wrapText="1"/>
    </xf>
    <xf numFmtId="0" fontId="12" fillId="0" borderId="1" xfId="50" applyFont="1" applyFill="1" applyBorder="1" applyAlignment="1">
      <alignment horizontal="justify" vertical="center" wrapText="1"/>
    </xf>
    <xf numFmtId="0" fontId="12" fillId="0" borderId="1" xfId="50" applyFont="1" applyBorder="1" applyAlignment="1">
      <alignment horizontal="center" vertical="center" wrapText="1"/>
    </xf>
    <xf numFmtId="0" fontId="12" fillId="0" borderId="1" xfId="50" applyFont="1" applyBorder="1" applyAlignment="1">
      <alignment horizontal="justify" vertical="center" wrapText="1"/>
    </xf>
    <xf numFmtId="0" fontId="12" fillId="0" borderId="1" xfId="50" applyFont="1" applyBorder="1" applyAlignment="1">
      <alignment horizontal="left" vertical="center" wrapText="1"/>
    </xf>
    <xf numFmtId="0" fontId="12" fillId="0" borderId="1" xfId="50" applyFont="1" applyFill="1" applyBorder="1" applyAlignment="1">
      <alignment horizontal="center" vertical="center"/>
    </xf>
    <xf numFmtId="0" fontId="13" fillId="0" borderId="34" xfId="50" applyFont="1" applyFill="1" applyBorder="1" applyAlignment="1">
      <alignment horizontal="center" vertical="center" wrapText="1"/>
    </xf>
    <xf numFmtId="0" fontId="13" fillId="0" borderId="35" xfId="50" applyFont="1" applyFill="1" applyBorder="1" applyAlignment="1">
      <alignment horizontal="center" vertical="center" wrapText="1"/>
    </xf>
    <xf numFmtId="0" fontId="13" fillId="0" borderId="1" xfId="49" applyFont="1" applyFill="1" applyBorder="1" applyAlignment="1">
      <alignment horizontal="center" vertical="center" wrapText="1"/>
    </xf>
    <xf numFmtId="0" fontId="15" fillId="0" borderId="1" xfId="49" applyFont="1" applyFill="1" applyBorder="1" applyAlignment="1">
      <alignment horizontal="left" vertical="center" wrapText="1"/>
    </xf>
    <xf numFmtId="0" fontId="15" fillId="0" borderId="1" xfId="49" applyFont="1" applyFill="1" applyBorder="1" applyAlignment="1">
      <alignment horizontal="center" vertical="center" wrapText="1"/>
    </xf>
    <xf numFmtId="0" fontId="12" fillId="0" borderId="1" xfId="49" applyFont="1" applyFill="1" applyBorder="1" applyAlignment="1">
      <alignment horizontal="center" vertical="center" wrapText="1"/>
    </xf>
    <xf numFmtId="0" fontId="12" fillId="0" borderId="1" xfId="49" applyFont="1" applyFill="1" applyBorder="1" applyAlignment="1">
      <alignment horizontal="justify" vertical="center" wrapText="1"/>
    </xf>
    <xf numFmtId="0" fontId="12" fillId="0" borderId="1" xfId="49" applyFont="1" applyBorder="1" applyAlignment="1">
      <alignment horizontal="center" vertical="center" wrapText="1"/>
    </xf>
    <xf numFmtId="0" fontId="12" fillId="0" borderId="1" xfId="49" applyFont="1" applyBorder="1" applyAlignment="1">
      <alignment vertical="center" wrapText="1"/>
    </xf>
    <xf numFmtId="0" fontId="12" fillId="0" borderId="1" xfId="49" applyFont="1" applyBorder="1" applyAlignment="1">
      <alignment horizontal="justify" vertical="center" wrapText="1"/>
    </xf>
    <xf numFmtId="0" fontId="13" fillId="0" borderId="1" xfId="49" applyFont="1" applyFill="1" applyBorder="1" applyAlignment="1">
      <alignment horizontal="justify" vertical="center" wrapText="1"/>
    </xf>
    <xf numFmtId="0" fontId="12" fillId="0" borderId="1" xfId="49" applyFont="1" applyBorder="1" applyAlignment="1">
      <alignment horizontal="left" vertical="center" wrapText="1"/>
    </xf>
    <xf numFmtId="0" fontId="13" fillId="0" borderId="34" xfId="49" applyFont="1" applyFill="1" applyBorder="1" applyAlignment="1">
      <alignment horizontal="center" vertical="center" wrapText="1"/>
    </xf>
    <xf numFmtId="0" fontId="13" fillId="0" borderId="35" xfId="49" applyFont="1" applyFill="1" applyBorder="1" applyAlignment="1">
      <alignment horizontal="center" vertical="center" wrapText="1"/>
    </xf>
    <xf numFmtId="0" fontId="15" fillId="0" borderId="1" xfId="51" applyFont="1" applyFill="1" applyBorder="1" applyAlignment="1">
      <alignment horizontal="center" vertical="center" wrapText="1"/>
    </xf>
    <xf numFmtId="0" fontId="13" fillId="0" borderId="1" xfId="51" applyFont="1" applyFill="1" applyBorder="1" applyAlignment="1">
      <alignment horizontal="center" vertical="center" wrapText="1"/>
    </xf>
    <xf numFmtId="0" fontId="15" fillId="0" borderId="1" xfId="51" applyFont="1" applyFill="1" applyBorder="1" applyAlignment="1">
      <alignment horizontal="left" vertical="center" wrapText="1"/>
    </xf>
    <xf numFmtId="0" fontId="15" fillId="0" borderId="1" xfId="51" applyFont="1" applyFill="1" applyBorder="1" applyAlignment="1">
      <alignment horizontal="justify" vertical="center" wrapText="1"/>
    </xf>
    <xf numFmtId="0" fontId="13" fillId="0" borderId="1" xfId="51" applyFont="1" applyFill="1" applyBorder="1" applyAlignment="1">
      <alignment horizontal="justify" vertical="center" wrapText="1"/>
    </xf>
    <xf numFmtId="0" fontId="13" fillId="0" borderId="1" xfId="51" applyFont="1" applyFill="1" applyBorder="1" applyAlignment="1">
      <alignment horizontal="left" vertical="center" wrapText="1"/>
    </xf>
    <xf numFmtId="0" fontId="14" fillId="0" borderId="1" xfId="51" applyFont="1" applyFill="1" applyBorder="1" applyAlignment="1">
      <alignment horizontal="center" vertical="center" wrapText="1"/>
    </xf>
    <xf numFmtId="0" fontId="14" fillId="0" borderId="1" xfId="51" applyNumberFormat="1" applyFont="1" applyFill="1" applyBorder="1" applyAlignment="1">
      <alignment horizontal="center" vertical="center" wrapText="1"/>
    </xf>
    <xf numFmtId="0" fontId="14" fillId="0" borderId="1" xfId="51" applyFont="1" applyFill="1" applyBorder="1" applyAlignment="1">
      <alignment horizontal="justify" vertical="center" wrapText="1"/>
    </xf>
    <xf numFmtId="0" fontId="14" fillId="0" borderId="1" xfId="51" applyFont="1" applyFill="1" applyBorder="1" applyAlignment="1">
      <alignment horizontal="left" vertical="center" wrapText="1"/>
    </xf>
    <xf numFmtId="0" fontId="12" fillId="0" borderId="1" xfId="52" applyFont="1" applyFill="1" applyBorder="1" applyAlignment="1">
      <alignment horizontal="left" vertical="center" wrapText="1"/>
    </xf>
    <xf numFmtId="0" fontId="12" fillId="0" borderId="1" xfId="52" applyFont="1" applyBorder="1" applyAlignment="1">
      <alignment horizontal="center" vertical="center" wrapText="1"/>
    </xf>
    <xf numFmtId="0" fontId="12" fillId="0" borderId="1" xfId="52" applyFont="1" applyFill="1" applyBorder="1" applyAlignment="1">
      <alignment horizontal="center" vertical="center" wrapText="1"/>
    </xf>
    <xf numFmtId="0" fontId="12" fillId="0" borderId="1" xfId="52" applyNumberFormat="1" applyFont="1" applyFill="1" applyBorder="1" applyAlignment="1">
      <alignment horizontal="center" vertical="center" wrapText="1"/>
    </xf>
    <xf numFmtId="0" fontId="12" fillId="0" borderId="1" xfId="52" applyFont="1" applyFill="1" applyBorder="1" applyAlignment="1">
      <alignment horizontal="justify" vertical="center" wrapText="1"/>
    </xf>
    <xf numFmtId="0" fontId="12" fillId="0" borderId="1" xfId="52" applyFont="1" applyBorder="1" applyAlignment="1">
      <alignment horizontal="left" vertical="center" wrapText="1"/>
    </xf>
    <xf numFmtId="0" fontId="12" fillId="0" borderId="1" xfId="52" applyFont="1" applyBorder="1" applyAlignment="1">
      <alignment horizontal="justify" vertical="center" wrapText="1"/>
    </xf>
    <xf numFmtId="0" fontId="12" fillId="0" borderId="1" xfId="52" applyFont="1" applyFill="1" applyBorder="1" applyAlignment="1">
      <alignment horizontal="center" vertical="center"/>
    </xf>
    <xf numFmtId="0" fontId="14" fillId="0" borderId="1" xfId="52" applyFont="1" applyBorder="1" applyAlignment="1">
      <alignment horizontal="center" vertical="center" wrapText="1"/>
    </xf>
    <xf numFmtId="0" fontId="14" fillId="0" borderId="1" xfId="52" applyFont="1" applyBorder="1" applyAlignment="1">
      <alignment horizontal="left" vertical="center" wrapText="1"/>
    </xf>
    <xf numFmtId="0" fontId="13" fillId="0" borderId="1" xfId="0" applyFont="1" applyBorder="1" applyAlignment="1">
      <alignment vertical="center" wrapText="1"/>
    </xf>
    <xf numFmtId="0" fontId="13" fillId="0" borderId="22" xfId="0" applyFont="1" applyFill="1" applyBorder="1" applyAlignment="1">
      <alignment vertical="center" wrapText="1"/>
    </xf>
    <xf numFmtId="0" fontId="30" fillId="0" borderId="1" xfId="0" applyFont="1" applyFill="1" applyBorder="1" applyAlignment="1">
      <alignment vertical="center" wrapText="1"/>
    </xf>
    <xf numFmtId="0" fontId="13" fillId="0" borderId="1" xfId="0" applyFont="1" applyBorder="1" applyAlignment="1">
      <alignment horizontal="justify" vertical="center" wrapText="1"/>
    </xf>
    <xf numFmtId="0" fontId="13" fillId="0" borderId="18"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1" xfId="0" applyFont="1" applyBorder="1" applyAlignment="1">
      <alignment horizontal="left" vertical="center" wrapText="1"/>
    </xf>
    <xf numFmtId="0" fontId="13" fillId="0" borderId="23"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1" xfId="0" applyFont="1" applyBorder="1" applyAlignment="1">
      <alignment horizontal="center" vertical="center"/>
    </xf>
    <xf numFmtId="0" fontId="12" fillId="0" borderId="0" xfId="0" applyFont="1" applyAlignment="1">
      <alignment horizontal="center" vertical="center"/>
    </xf>
    <xf numFmtId="0" fontId="11" fillId="0" borderId="0" xfId="0" applyFont="1" applyFill="1" applyAlignment="1">
      <alignment vertical="center" wrapText="1"/>
    </xf>
    <xf numFmtId="0" fontId="11" fillId="0" borderId="0" xfId="0" applyFont="1" applyFill="1" applyAlignment="1">
      <alignment horizontal="center" vertical="center"/>
    </xf>
    <xf numFmtId="0" fontId="13" fillId="0" borderId="0" xfId="0" applyFont="1" applyFill="1" applyAlignment="1">
      <alignment horizontal="center" vertical="center" wrapText="1"/>
    </xf>
    <xf numFmtId="0" fontId="15"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justify"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lignment horizontal="justify" vertical="center" wrapText="1"/>
    </xf>
    <xf numFmtId="0" fontId="36"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4" borderId="0" xfId="0" applyFont="1" applyFill="1" applyAlignment="1">
      <alignment vertical="center"/>
    </xf>
    <xf numFmtId="0" fontId="17" fillId="4" borderId="0" xfId="0" applyFont="1" applyFill="1">
      <alignment vertical="center"/>
    </xf>
    <xf numFmtId="0" fontId="12" fillId="4" borderId="0" xfId="0" applyFont="1" applyFill="1">
      <alignment vertical="center"/>
    </xf>
    <xf numFmtId="0" fontId="19" fillId="0" borderId="0" xfId="0" applyFont="1" applyAlignment="1">
      <alignment horizontal="left" vertical="center"/>
    </xf>
    <xf numFmtId="0" fontId="19" fillId="0" borderId="0" xfId="0" applyFont="1" applyAlignment="1">
      <alignment horizontal="center" vertical="center"/>
    </xf>
    <xf numFmtId="0" fontId="37" fillId="0" borderId="0" xfId="0" applyFont="1" applyFill="1" applyAlignment="1">
      <alignment vertical="center" wrapText="1"/>
    </xf>
    <xf numFmtId="0" fontId="37" fillId="0" borderId="0" xfId="0" applyFont="1" applyFill="1" applyAlignment="1">
      <alignment horizontal="center" vertical="center" wrapText="1"/>
    </xf>
    <xf numFmtId="0" fontId="38" fillId="0" borderId="0" xfId="0" applyFont="1" applyFill="1" applyAlignment="1">
      <alignment horizontal="center" vertical="center" wrapText="1"/>
    </xf>
    <xf numFmtId="0" fontId="39" fillId="0" borderId="0" xfId="0" applyFont="1" applyFill="1" applyAlignment="1">
      <alignment horizontal="center" vertical="center"/>
    </xf>
    <xf numFmtId="0" fontId="39" fillId="0" borderId="0" xfId="0" applyFont="1" applyFill="1" applyAlignment="1">
      <alignment vertical="center"/>
    </xf>
    <xf numFmtId="0" fontId="39" fillId="0" borderId="0" xfId="0" applyFont="1" applyFill="1" applyBorder="1" applyAlignment="1">
      <alignment vertical="center"/>
    </xf>
    <xf numFmtId="0" fontId="40" fillId="0" borderId="1" xfId="0" applyFont="1" applyFill="1" applyBorder="1" applyAlignment="1">
      <alignment horizontal="center" vertical="center"/>
    </xf>
    <xf numFmtId="0" fontId="40" fillId="0"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0" fillId="0" borderId="34" xfId="0" applyFont="1" applyFill="1" applyBorder="1" applyAlignment="1">
      <alignment horizontal="center" vertical="center"/>
    </xf>
    <xf numFmtId="0" fontId="40" fillId="0" borderId="49" xfId="0" applyFont="1" applyFill="1" applyBorder="1" applyAlignment="1">
      <alignment horizontal="center" vertical="center"/>
    </xf>
    <xf numFmtId="0" fontId="40" fillId="0" borderId="35" xfId="0" applyFont="1" applyFill="1" applyBorder="1" applyAlignment="1">
      <alignment horizontal="center" vertical="center"/>
    </xf>
    <xf numFmtId="0" fontId="12" fillId="4" borderId="1" xfId="0" applyFont="1" applyFill="1" applyBorder="1" applyAlignment="1">
      <alignment horizontal="center" vertical="center" wrapText="1"/>
    </xf>
    <xf numFmtId="0" fontId="12" fillId="4" borderId="34" xfId="0" applyFont="1" applyFill="1" applyBorder="1" applyAlignment="1">
      <alignment horizontal="center" vertical="center" wrapText="1"/>
    </xf>
    <xf numFmtId="0" fontId="12" fillId="4" borderId="35" xfId="0" applyFont="1" applyFill="1" applyBorder="1" applyAlignment="1">
      <alignment horizontal="center" vertical="center" wrapText="1"/>
    </xf>
    <xf numFmtId="0" fontId="17" fillId="4" borderId="0" xfId="0" applyFont="1" applyFill="1" applyAlignment="1">
      <alignment horizontal="left" vertical="center" wrapText="1"/>
    </xf>
    <xf numFmtId="0" fontId="38" fillId="4" borderId="0" xfId="0" applyFont="1" applyFill="1" applyAlignment="1">
      <alignment horizontal="center" vertical="center" wrapText="1"/>
    </xf>
    <xf numFmtId="0" fontId="17" fillId="0" borderId="0" xfId="0" applyFont="1" applyAlignment="1">
      <alignment horizontal="left" vertical="center" wrapText="1"/>
    </xf>
    <xf numFmtId="0" fontId="12" fillId="4" borderId="18"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42" fillId="4" borderId="0" xfId="0" applyFont="1" applyFill="1" applyAlignment="1">
      <alignment vertical="center" wrapText="1"/>
    </xf>
    <xf numFmtId="0" fontId="15" fillId="4" borderId="1" xfId="0" applyFont="1" applyFill="1" applyBorder="1" applyAlignment="1">
      <alignment horizontal="center" vertical="center" wrapText="1"/>
    </xf>
    <xf numFmtId="0" fontId="17" fillId="4" borderId="0" xfId="0" applyFont="1" applyFill="1" applyAlignment="1">
      <alignment horizontal="center" vertical="center"/>
    </xf>
    <xf numFmtId="177" fontId="17" fillId="4" borderId="0" xfId="0" applyNumberFormat="1" applyFont="1" applyFill="1" applyAlignment="1">
      <alignment horizontal="center" vertical="center"/>
    </xf>
    <xf numFmtId="0" fontId="15" fillId="4" borderId="34" xfId="0" applyFont="1" applyFill="1" applyBorder="1" applyAlignment="1">
      <alignment horizontal="center" vertical="center" wrapText="1"/>
    </xf>
    <xf numFmtId="0" fontId="15" fillId="4" borderId="49" xfId="0" applyFont="1" applyFill="1" applyBorder="1" applyAlignment="1">
      <alignment horizontal="center" vertical="center" wrapText="1"/>
    </xf>
    <xf numFmtId="0" fontId="15" fillId="4" borderId="35"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4" borderId="34"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49" xfId="0" applyFont="1" applyFill="1" applyBorder="1" applyAlignment="1">
      <alignment horizontal="center" vertical="center" wrapText="1"/>
    </xf>
    <xf numFmtId="0" fontId="16" fillId="4" borderId="35" xfId="0" applyFont="1" applyFill="1" applyBorder="1" applyAlignment="1">
      <alignment horizontal="center" vertical="center" wrapText="1"/>
    </xf>
    <xf numFmtId="0" fontId="12" fillId="4" borderId="49" xfId="0" applyFont="1" applyFill="1" applyBorder="1" applyAlignment="1">
      <alignment horizontal="center" vertical="center" wrapText="1"/>
    </xf>
    <xf numFmtId="177" fontId="12" fillId="0" borderId="0" xfId="0" applyNumberFormat="1" applyFont="1" applyAlignment="1">
      <alignment horizontal="center" vertical="center"/>
    </xf>
    <xf numFmtId="0" fontId="12" fillId="4" borderId="0" xfId="0" applyFont="1" applyFill="1" applyAlignment="1">
      <alignment horizontal="center" vertical="center"/>
    </xf>
    <xf numFmtId="177" fontId="12" fillId="4" borderId="0" xfId="0" applyNumberFormat="1" applyFont="1" applyFill="1" applyAlignment="1">
      <alignment horizontal="center" vertical="center"/>
    </xf>
    <xf numFmtId="0" fontId="0" fillId="0" borderId="0" xfId="0" applyAlignment="1">
      <alignment horizontal="center" vertical="center"/>
    </xf>
    <xf numFmtId="0" fontId="31" fillId="0" borderId="1" xfId="0" applyFont="1" applyBorder="1" applyAlignment="1" quotePrefix="1">
      <alignment horizontal="center" vertical="center" wrapText="1"/>
    </xf>
    <xf numFmtId="0" fontId="13" fillId="0" borderId="1" xfId="0" applyFont="1" applyFill="1" applyBorder="1" applyAlignment="1" quotePrefix="1">
      <alignmen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12" xfId="51"/>
    <cellStyle name="常规 13" xfId="52"/>
    <cellStyle name="常规 2" xfId="53"/>
    <cellStyle name="常规 4" xfId="54"/>
    <cellStyle name="常规 9" xfId="55"/>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1048445"/>
  <sheetViews>
    <sheetView workbookViewId="0">
      <pane xSplit="5" ySplit="5" topLeftCell="F6" activePane="bottomRight" state="frozen"/>
      <selection/>
      <selection pane="topRight"/>
      <selection pane="bottomLeft"/>
      <selection pane="bottomRight" activeCell="B154" sqref="B154"/>
    </sheetView>
  </sheetViews>
  <sheetFormatPr defaultColWidth="8.71666666666667" defaultRowHeight="13.5"/>
  <cols>
    <col min="1" max="1" width="15.0916666666667" style="42" customWidth="1"/>
    <col min="2" max="2" width="19.0916666666667" style="40" customWidth="1"/>
    <col min="3" max="3" width="26.2833333333333" style="42" customWidth="1"/>
    <col min="4" max="4" width="26.3666666666667" style="42" customWidth="1"/>
    <col min="5" max="5" width="22.2833333333333" style="40" customWidth="1"/>
    <col min="6" max="8" width="19.2833333333333" style="40" customWidth="1"/>
    <col min="9" max="9" width="19.2833333333333" style="42" customWidth="1"/>
    <col min="10" max="11" width="19.2833333333333" style="40" customWidth="1"/>
    <col min="12" max="13" width="23" style="40" customWidth="1"/>
    <col min="14" max="14" width="23" style="42" customWidth="1"/>
    <col min="15" max="15" width="5" style="55" customWidth="1"/>
    <col min="16" max="16" width="6.71666666666667" style="55" customWidth="1"/>
    <col min="17" max="17" width="5.71666666666667" style="55" customWidth="1"/>
    <col min="18" max="18" width="17.3666666666667" style="55" customWidth="1"/>
    <col min="19" max="19" width="56.6333333333333" style="55" customWidth="1"/>
    <col min="20" max="16384" width="8.71666666666667" style="40"/>
  </cols>
  <sheetData>
    <row r="1" ht="21" customHeight="1" spans="1:45">
      <c r="A1" s="52" t="s">
        <v>0</v>
      </c>
      <c r="B1" s="434"/>
      <c r="C1" s="435"/>
    </row>
    <row r="2" s="428" customFormat="1" ht="10" customHeight="1" spans="1:45">
      <c r="A2" s="436"/>
      <c r="B2" s="436"/>
      <c r="C2" s="437"/>
      <c r="D2" s="437"/>
      <c r="E2" s="436"/>
      <c r="F2" s="436"/>
      <c r="G2" s="436"/>
      <c r="H2" s="436"/>
      <c r="I2" s="436"/>
      <c r="J2" s="436"/>
      <c r="K2" s="436"/>
      <c r="L2" s="436"/>
      <c r="M2" s="436"/>
      <c r="N2" s="436"/>
      <c r="O2" s="436"/>
      <c r="P2" s="436"/>
      <c r="Q2" s="436"/>
      <c r="R2" s="436"/>
      <c r="S2" s="436"/>
      <c r="T2" s="438"/>
      <c r="U2" s="438"/>
      <c r="V2" s="438"/>
      <c r="W2" s="438"/>
      <c r="X2" s="438"/>
      <c r="Y2" s="438"/>
      <c r="Z2" s="438"/>
      <c r="AA2" s="438"/>
      <c r="AB2" s="438"/>
      <c r="AC2" s="438"/>
      <c r="AD2" s="438"/>
      <c r="AE2" s="438"/>
      <c r="AF2" s="438"/>
      <c r="AG2" s="438"/>
      <c r="AH2" s="438"/>
      <c r="AI2" s="438"/>
      <c r="AJ2" s="438"/>
      <c r="AK2" s="438"/>
      <c r="AL2" s="438"/>
      <c r="AM2" s="438"/>
      <c r="AN2" s="438"/>
      <c r="AO2" s="438"/>
      <c r="AP2" s="438"/>
      <c r="AQ2" s="438"/>
      <c r="AR2" s="438"/>
      <c r="AS2" s="438"/>
    </row>
    <row r="3" s="429" customFormat="1" ht="56" customHeight="1" spans="1:45">
      <c r="A3" s="439" t="s">
        <v>1</v>
      </c>
      <c r="B3" s="439"/>
      <c r="C3" s="439"/>
      <c r="D3" s="439"/>
      <c r="E3" s="439"/>
      <c r="F3" s="439"/>
      <c r="G3" s="439"/>
      <c r="H3" s="439"/>
      <c r="I3" s="439"/>
      <c r="J3" s="439"/>
      <c r="K3" s="439"/>
      <c r="L3" s="440"/>
      <c r="M3" s="440"/>
      <c r="N3" s="440"/>
      <c r="O3" s="441"/>
      <c r="P3" s="441"/>
      <c r="Q3" s="441"/>
    </row>
    <row r="4" s="429" customFormat="1" ht="31" customHeight="1" spans="1:45">
      <c r="A4" s="442" t="s">
        <v>2</v>
      </c>
      <c r="B4" s="443" t="s">
        <v>3</v>
      </c>
      <c r="C4" s="443" t="s">
        <v>4</v>
      </c>
      <c r="D4" s="444" t="s">
        <v>5</v>
      </c>
      <c r="E4" s="442" t="s">
        <v>6</v>
      </c>
      <c r="F4" s="442" t="s">
        <v>7</v>
      </c>
      <c r="G4" s="442"/>
      <c r="H4" s="442"/>
      <c r="I4" s="445" t="s">
        <v>8</v>
      </c>
      <c r="J4" s="446"/>
      <c r="K4" s="447"/>
    </row>
    <row r="5" s="430" customFormat="1" ht="31" customHeight="1" spans="1:45">
      <c r="A5" s="442"/>
      <c r="B5" s="443"/>
      <c r="C5" s="443"/>
      <c r="D5" s="444"/>
      <c r="E5" s="442"/>
      <c r="F5" s="442" t="s">
        <v>9</v>
      </c>
      <c r="G5" s="442" t="s">
        <v>10</v>
      </c>
      <c r="H5" s="442" t="s">
        <v>11</v>
      </c>
      <c r="I5" s="442" t="s">
        <v>9</v>
      </c>
      <c r="J5" s="442" t="s">
        <v>10</v>
      </c>
      <c r="K5" s="442" t="s">
        <v>11</v>
      </c>
    </row>
    <row r="6" s="431" customFormat="1" ht="45" customHeight="1" spans="1:45">
      <c r="A6" s="448">
        <v>1</v>
      </c>
      <c r="B6" s="449" t="s">
        <v>12</v>
      </c>
      <c r="C6" s="450"/>
      <c r="D6" s="448" t="s">
        <v>13</v>
      </c>
      <c r="E6" s="448" t="s">
        <v>13</v>
      </c>
      <c r="F6" s="448">
        <v>4</v>
      </c>
      <c r="G6" s="448">
        <v>0</v>
      </c>
      <c r="H6" s="448">
        <v>4</v>
      </c>
      <c r="I6" s="448">
        <v>4</v>
      </c>
      <c r="J6" s="448">
        <v>0</v>
      </c>
      <c r="K6" s="448">
        <v>4</v>
      </c>
      <c r="L6" s="451"/>
      <c r="M6" s="452"/>
      <c r="N6" s="452"/>
      <c r="O6" s="452"/>
      <c r="P6" s="452"/>
      <c r="Q6" s="452"/>
      <c r="R6" s="452"/>
      <c r="S6" s="452"/>
      <c r="T6" s="452"/>
      <c r="U6" s="452"/>
      <c r="V6" s="452"/>
      <c r="W6" s="452"/>
      <c r="X6" s="452"/>
      <c r="Y6" s="452"/>
      <c r="Z6" s="452"/>
      <c r="AA6" s="452"/>
      <c r="AB6" s="452"/>
      <c r="AC6" s="452"/>
      <c r="AD6" s="452"/>
      <c r="AE6" s="452"/>
      <c r="AF6" s="452"/>
      <c r="AG6" s="452"/>
      <c r="AH6" s="452"/>
      <c r="AI6" s="452"/>
      <c r="AJ6" s="452"/>
      <c r="AK6" s="452"/>
      <c r="AL6" s="452"/>
    </row>
    <row r="7" s="430" customFormat="1" ht="45" customHeight="1" spans="1:45">
      <c r="A7" s="107">
        <v>1</v>
      </c>
      <c r="B7" s="104" t="s">
        <v>14</v>
      </c>
      <c r="C7" s="104" t="s">
        <v>15</v>
      </c>
      <c r="D7" s="104" t="s">
        <v>15</v>
      </c>
      <c r="E7" s="104" t="s">
        <v>16</v>
      </c>
      <c r="F7" s="104">
        <v>3</v>
      </c>
      <c r="G7" s="104">
        <v>0</v>
      </c>
      <c r="H7" s="107">
        <f>F7+G7</f>
        <v>3</v>
      </c>
      <c r="I7" s="104">
        <v>3</v>
      </c>
      <c r="J7" s="104">
        <v>0</v>
      </c>
      <c r="K7" s="107">
        <f>I7+J7</f>
        <v>3</v>
      </c>
    </row>
    <row r="8" s="430" customFormat="1" ht="45" customHeight="1" spans="1:45">
      <c r="A8" s="107">
        <v>2</v>
      </c>
      <c r="B8" s="104" t="s">
        <v>14</v>
      </c>
      <c r="C8" s="104" t="s">
        <v>15</v>
      </c>
      <c r="D8" s="104" t="s">
        <v>17</v>
      </c>
      <c r="E8" s="104" t="s">
        <v>18</v>
      </c>
      <c r="F8" s="104">
        <v>5</v>
      </c>
      <c r="G8" s="104">
        <v>0</v>
      </c>
      <c r="H8" s="107">
        <f>F8+G8</f>
        <v>5</v>
      </c>
      <c r="I8" s="104">
        <v>5</v>
      </c>
      <c r="J8" s="104">
        <v>0</v>
      </c>
      <c r="K8" s="107">
        <f>I8+J8</f>
        <v>5</v>
      </c>
      <c r="L8" s="453"/>
      <c r="M8" s="438"/>
      <c r="N8" s="438"/>
      <c r="O8" s="438"/>
      <c r="P8" s="438"/>
      <c r="Q8" s="438"/>
      <c r="R8" s="438"/>
      <c r="S8" s="438"/>
      <c r="T8" s="438"/>
      <c r="U8" s="438"/>
      <c r="V8" s="438"/>
      <c r="W8" s="438"/>
      <c r="X8" s="438"/>
      <c r="Y8" s="438"/>
      <c r="Z8" s="438"/>
      <c r="AA8" s="438"/>
      <c r="AB8" s="438"/>
      <c r="AC8" s="438"/>
      <c r="AD8" s="438"/>
      <c r="AE8" s="438"/>
      <c r="AF8" s="438"/>
      <c r="AG8" s="438"/>
      <c r="AH8" s="438"/>
      <c r="AI8" s="438"/>
      <c r="AJ8" s="438"/>
      <c r="AK8" s="438"/>
      <c r="AL8" s="438"/>
    </row>
    <row r="9" s="430" customFormat="1" ht="45" customHeight="1" spans="1:45">
      <c r="A9" s="107">
        <v>3</v>
      </c>
      <c r="B9" s="104" t="s">
        <v>14</v>
      </c>
      <c r="C9" s="104" t="s">
        <v>15</v>
      </c>
      <c r="D9" s="104" t="s">
        <v>19</v>
      </c>
      <c r="E9" s="104" t="s">
        <v>18</v>
      </c>
      <c r="F9" s="104">
        <v>13</v>
      </c>
      <c r="G9" s="104">
        <v>0</v>
      </c>
      <c r="H9" s="107">
        <f>F9+G9</f>
        <v>13</v>
      </c>
      <c r="I9" s="104">
        <v>13</v>
      </c>
      <c r="J9" s="104">
        <v>0</v>
      </c>
      <c r="K9" s="107">
        <f>I9+J9</f>
        <v>13</v>
      </c>
      <c r="L9" s="453"/>
      <c r="M9" s="438"/>
      <c r="N9" s="438"/>
      <c r="O9" s="438"/>
      <c r="P9" s="438"/>
      <c r="Q9" s="438"/>
      <c r="R9" s="438"/>
      <c r="S9" s="438"/>
      <c r="T9" s="438"/>
      <c r="U9" s="438"/>
      <c r="V9" s="438"/>
      <c r="W9" s="438"/>
      <c r="X9" s="438"/>
      <c r="Y9" s="438"/>
      <c r="Z9" s="438"/>
      <c r="AA9" s="438"/>
      <c r="AB9" s="438"/>
      <c r="AC9" s="438"/>
      <c r="AD9" s="438"/>
      <c r="AE9" s="438"/>
      <c r="AF9" s="438"/>
      <c r="AG9" s="438"/>
      <c r="AH9" s="438"/>
      <c r="AI9" s="438"/>
      <c r="AJ9" s="438"/>
      <c r="AK9" s="438"/>
      <c r="AL9" s="438"/>
    </row>
    <row r="10" s="431" customFormat="1" ht="45" customHeight="1" spans="1:45">
      <c r="A10" s="454">
        <v>2</v>
      </c>
      <c r="B10" s="448" t="s">
        <v>14</v>
      </c>
      <c r="C10" s="448" t="s">
        <v>15</v>
      </c>
      <c r="D10" s="448" t="s">
        <v>20</v>
      </c>
      <c r="E10" s="448"/>
      <c r="F10" s="448">
        <f t="shared" ref="F10:K10" si="0">SUM(F8:F9)</f>
        <v>18</v>
      </c>
      <c r="G10" s="448">
        <f t="shared" si="0"/>
        <v>0</v>
      </c>
      <c r="H10" s="448">
        <f t="shared" si="0"/>
        <v>18</v>
      </c>
      <c r="I10" s="448">
        <f t="shared" si="0"/>
        <v>18</v>
      </c>
      <c r="J10" s="448">
        <f t="shared" si="0"/>
        <v>0</v>
      </c>
      <c r="K10" s="448">
        <f t="shared" si="0"/>
        <v>18</v>
      </c>
      <c r="L10" s="451"/>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row>
    <row r="11" s="432" customFormat="1" ht="45" customHeight="1" spans="1:45">
      <c r="A11" s="455"/>
      <c r="B11" s="448" t="s">
        <v>14</v>
      </c>
      <c r="C11" s="448" t="s">
        <v>15</v>
      </c>
      <c r="D11" s="448" t="s">
        <v>21</v>
      </c>
      <c r="E11" s="448"/>
      <c r="F11" s="448">
        <v>21</v>
      </c>
      <c r="G11" s="448">
        <v>0</v>
      </c>
      <c r="H11" s="448">
        <v>21</v>
      </c>
      <c r="I11" s="448">
        <v>21</v>
      </c>
      <c r="J11" s="448">
        <v>0</v>
      </c>
      <c r="K11" s="448">
        <v>21</v>
      </c>
      <c r="L11" s="456"/>
      <c r="M11" s="456"/>
      <c r="N11" s="456"/>
      <c r="O11" s="456"/>
      <c r="P11" s="456"/>
      <c r="Q11" s="456"/>
      <c r="R11" s="456"/>
      <c r="S11" s="456"/>
    </row>
    <row r="12" s="430" customFormat="1" ht="45" customHeight="1" spans="1:45">
      <c r="A12" s="107">
        <v>1</v>
      </c>
      <c r="B12" s="107" t="s">
        <v>14</v>
      </c>
      <c r="C12" s="107" t="s">
        <v>22</v>
      </c>
      <c r="D12" s="107" t="s">
        <v>22</v>
      </c>
      <c r="E12" s="107" t="s">
        <v>16</v>
      </c>
      <c r="F12" s="107">
        <v>3</v>
      </c>
      <c r="G12" s="107">
        <v>0</v>
      </c>
      <c r="H12" s="107">
        <f t="shared" ref="H12:H21" si="1">F12+G12</f>
        <v>3</v>
      </c>
      <c r="I12" s="107">
        <v>3</v>
      </c>
      <c r="J12" s="107">
        <v>0</v>
      </c>
      <c r="K12" s="107">
        <f t="shared" ref="K12:K21" si="2">I12+J12</f>
        <v>3</v>
      </c>
      <c r="L12" s="453"/>
      <c r="M12" s="438"/>
      <c r="N12" s="438"/>
      <c r="O12" s="438"/>
      <c r="P12" s="438"/>
      <c r="Q12" s="438"/>
      <c r="R12" s="438"/>
      <c r="S12" s="438"/>
      <c r="T12" s="438"/>
      <c r="U12" s="438"/>
      <c r="V12" s="438"/>
      <c r="W12" s="438"/>
      <c r="X12" s="438"/>
      <c r="Y12" s="438"/>
      <c r="Z12" s="438"/>
      <c r="AA12" s="438"/>
      <c r="AB12" s="438"/>
      <c r="AC12" s="438"/>
      <c r="AD12" s="438"/>
      <c r="AE12" s="438"/>
      <c r="AF12" s="438"/>
      <c r="AG12" s="438"/>
      <c r="AH12" s="438"/>
      <c r="AI12" s="438"/>
      <c r="AJ12" s="438"/>
      <c r="AK12" s="438"/>
      <c r="AL12" s="438"/>
    </row>
    <row r="13" s="430" customFormat="1" ht="45" customHeight="1" spans="1:45">
      <c r="A13" s="107">
        <v>2</v>
      </c>
      <c r="B13" s="107" t="s">
        <v>14</v>
      </c>
      <c r="C13" s="107" t="s">
        <v>22</v>
      </c>
      <c r="D13" s="107" t="s">
        <v>23</v>
      </c>
      <c r="E13" s="107" t="s">
        <v>18</v>
      </c>
      <c r="F13" s="107">
        <v>2</v>
      </c>
      <c r="G13" s="107">
        <v>0</v>
      </c>
      <c r="H13" s="107">
        <f t="shared" si="1"/>
        <v>2</v>
      </c>
      <c r="I13" s="107">
        <v>2</v>
      </c>
      <c r="J13" s="107">
        <v>0</v>
      </c>
      <c r="K13" s="107">
        <f t="shared" si="2"/>
        <v>2</v>
      </c>
      <c r="L13" s="453"/>
      <c r="M13" s="438"/>
      <c r="N13" s="438"/>
      <c r="O13" s="438"/>
      <c r="P13" s="438"/>
      <c r="Q13" s="438"/>
      <c r="R13" s="438"/>
      <c r="S13" s="438"/>
      <c r="T13" s="438"/>
      <c r="U13" s="438"/>
      <c r="V13" s="438"/>
      <c r="W13" s="438"/>
      <c r="X13" s="438"/>
      <c r="Y13" s="438"/>
      <c r="Z13" s="438"/>
      <c r="AA13" s="438"/>
      <c r="AB13" s="438"/>
      <c r="AC13" s="438"/>
      <c r="AD13" s="438"/>
      <c r="AE13" s="438"/>
      <c r="AF13" s="438"/>
      <c r="AG13" s="438"/>
      <c r="AH13" s="438"/>
      <c r="AI13" s="438"/>
      <c r="AJ13" s="438"/>
      <c r="AK13" s="438"/>
      <c r="AL13" s="438"/>
    </row>
    <row r="14" s="430" customFormat="1" ht="45" customHeight="1" spans="1:45">
      <c r="A14" s="107">
        <v>3</v>
      </c>
      <c r="B14" s="107" t="s">
        <v>14</v>
      </c>
      <c r="C14" s="107" t="s">
        <v>22</v>
      </c>
      <c r="D14" s="107" t="s">
        <v>24</v>
      </c>
      <c r="E14" s="107" t="s">
        <v>18</v>
      </c>
      <c r="F14" s="107">
        <v>5</v>
      </c>
      <c r="G14" s="107">
        <v>1</v>
      </c>
      <c r="H14" s="107">
        <f t="shared" si="1"/>
        <v>6</v>
      </c>
      <c r="I14" s="107">
        <v>5</v>
      </c>
      <c r="J14" s="107">
        <v>1</v>
      </c>
      <c r="K14" s="107">
        <f t="shared" si="2"/>
        <v>6</v>
      </c>
      <c r="L14" s="453"/>
      <c r="M14" s="438"/>
      <c r="N14" s="438"/>
      <c r="O14" s="438"/>
      <c r="P14" s="438"/>
      <c r="Q14" s="438"/>
      <c r="R14" s="438"/>
      <c r="S14" s="438"/>
      <c r="T14" s="438"/>
      <c r="U14" s="438"/>
      <c r="V14" s="438"/>
      <c r="W14" s="438"/>
      <c r="X14" s="438"/>
      <c r="Y14" s="438"/>
      <c r="Z14" s="438"/>
      <c r="AA14" s="438"/>
      <c r="AB14" s="438"/>
      <c r="AC14" s="438"/>
      <c r="AD14" s="438"/>
      <c r="AE14" s="438"/>
      <c r="AF14" s="438"/>
      <c r="AG14" s="438"/>
      <c r="AH14" s="438"/>
      <c r="AI14" s="438"/>
      <c r="AJ14" s="438"/>
      <c r="AK14" s="438"/>
      <c r="AL14" s="438"/>
    </row>
    <row r="15" s="430" customFormat="1" ht="45" customHeight="1" spans="1:45">
      <c r="A15" s="107">
        <v>4</v>
      </c>
      <c r="B15" s="107" t="s">
        <v>14</v>
      </c>
      <c r="C15" s="107" t="s">
        <v>22</v>
      </c>
      <c r="D15" s="107" t="s">
        <v>25</v>
      </c>
      <c r="E15" s="107" t="s">
        <v>18</v>
      </c>
      <c r="F15" s="107">
        <v>4</v>
      </c>
      <c r="G15" s="107">
        <v>2</v>
      </c>
      <c r="H15" s="107">
        <f t="shared" si="1"/>
        <v>6</v>
      </c>
      <c r="I15" s="107">
        <v>4</v>
      </c>
      <c r="J15" s="107">
        <v>2</v>
      </c>
      <c r="K15" s="107">
        <f t="shared" si="2"/>
        <v>6</v>
      </c>
      <c r="L15" s="453"/>
      <c r="M15" s="438"/>
      <c r="N15" s="438"/>
      <c r="O15" s="438"/>
      <c r="P15" s="438"/>
      <c r="Q15" s="438"/>
      <c r="R15" s="438"/>
      <c r="S15" s="438"/>
      <c r="T15" s="438"/>
      <c r="U15" s="438"/>
      <c r="V15" s="438"/>
      <c r="W15" s="438"/>
      <c r="X15" s="438"/>
      <c r="Y15" s="438"/>
      <c r="Z15" s="438"/>
      <c r="AA15" s="438"/>
      <c r="AB15" s="438"/>
      <c r="AC15" s="438"/>
      <c r="AD15" s="438"/>
      <c r="AE15" s="438"/>
      <c r="AF15" s="438"/>
      <c r="AG15" s="438"/>
      <c r="AH15" s="438"/>
      <c r="AI15" s="438"/>
      <c r="AJ15" s="438"/>
      <c r="AK15" s="438"/>
      <c r="AL15" s="438"/>
    </row>
    <row r="16" s="430" customFormat="1" ht="45" customHeight="1" spans="1:45">
      <c r="A16" s="107">
        <v>5</v>
      </c>
      <c r="B16" s="107" t="s">
        <v>14</v>
      </c>
      <c r="C16" s="107" t="s">
        <v>22</v>
      </c>
      <c r="D16" s="107" t="s">
        <v>26</v>
      </c>
      <c r="E16" s="107" t="s">
        <v>18</v>
      </c>
      <c r="F16" s="107">
        <v>2</v>
      </c>
      <c r="G16" s="107">
        <v>0</v>
      </c>
      <c r="H16" s="107">
        <f t="shared" si="1"/>
        <v>2</v>
      </c>
      <c r="I16" s="107">
        <v>2</v>
      </c>
      <c r="J16" s="107">
        <v>0</v>
      </c>
      <c r="K16" s="107">
        <f t="shared" si="2"/>
        <v>2</v>
      </c>
      <c r="L16" s="453"/>
      <c r="M16" s="438"/>
      <c r="N16" s="438"/>
      <c r="O16" s="438"/>
      <c r="P16" s="438"/>
      <c r="Q16" s="438"/>
      <c r="R16" s="438"/>
      <c r="S16" s="438"/>
      <c r="T16" s="438"/>
      <c r="U16" s="438"/>
      <c r="V16" s="438"/>
      <c r="W16" s="438"/>
      <c r="X16" s="438"/>
      <c r="Y16" s="438"/>
      <c r="Z16" s="438"/>
      <c r="AA16" s="438"/>
      <c r="AB16" s="438"/>
      <c r="AC16" s="438"/>
      <c r="AD16" s="438"/>
      <c r="AE16" s="438"/>
      <c r="AF16" s="438"/>
      <c r="AG16" s="438"/>
      <c r="AH16" s="438"/>
      <c r="AI16" s="438"/>
      <c r="AJ16" s="438"/>
      <c r="AK16" s="438"/>
      <c r="AL16" s="438"/>
    </row>
    <row r="17" s="430" customFormat="1" ht="45" customHeight="1" spans="1:38">
      <c r="A17" s="107">
        <v>6</v>
      </c>
      <c r="B17" s="107" t="s">
        <v>14</v>
      </c>
      <c r="C17" s="107" t="s">
        <v>22</v>
      </c>
      <c r="D17" s="107" t="s">
        <v>27</v>
      </c>
      <c r="E17" s="107" t="s">
        <v>18</v>
      </c>
      <c r="F17" s="107">
        <v>2</v>
      </c>
      <c r="G17" s="107">
        <v>0</v>
      </c>
      <c r="H17" s="107">
        <f t="shared" si="1"/>
        <v>2</v>
      </c>
      <c r="I17" s="107">
        <v>2</v>
      </c>
      <c r="J17" s="107">
        <v>0</v>
      </c>
      <c r="K17" s="107">
        <f t="shared" si="2"/>
        <v>2</v>
      </c>
      <c r="L17" s="453"/>
      <c r="M17" s="438"/>
      <c r="N17" s="438"/>
      <c r="O17" s="438"/>
      <c r="P17" s="438"/>
      <c r="Q17" s="438"/>
      <c r="R17" s="438"/>
      <c r="S17" s="438"/>
      <c r="T17" s="438"/>
      <c r="U17" s="438"/>
      <c r="V17" s="438"/>
      <c r="W17" s="438"/>
      <c r="X17" s="438"/>
      <c r="Y17" s="438"/>
      <c r="Z17" s="438"/>
      <c r="AA17" s="438"/>
      <c r="AB17" s="438"/>
      <c r="AC17" s="438"/>
      <c r="AD17" s="438"/>
      <c r="AE17" s="438"/>
      <c r="AF17" s="438"/>
      <c r="AG17" s="438"/>
      <c r="AH17" s="438"/>
      <c r="AI17" s="438"/>
      <c r="AJ17" s="438"/>
      <c r="AK17" s="438"/>
      <c r="AL17" s="438"/>
    </row>
    <row r="18" s="430" customFormat="1" ht="45" customHeight="1" spans="1:38">
      <c r="A18" s="107">
        <v>7</v>
      </c>
      <c r="B18" s="107" t="s">
        <v>14</v>
      </c>
      <c r="C18" s="107" t="s">
        <v>22</v>
      </c>
      <c r="D18" s="107" t="s">
        <v>28</v>
      </c>
      <c r="E18" s="107" t="s">
        <v>18</v>
      </c>
      <c r="F18" s="107">
        <v>2</v>
      </c>
      <c r="G18" s="107">
        <v>1</v>
      </c>
      <c r="H18" s="107">
        <f t="shared" si="1"/>
        <v>3</v>
      </c>
      <c r="I18" s="107">
        <v>2</v>
      </c>
      <c r="J18" s="107">
        <v>1</v>
      </c>
      <c r="K18" s="107">
        <f t="shared" si="2"/>
        <v>3</v>
      </c>
      <c r="L18" s="453"/>
      <c r="M18" s="438"/>
      <c r="N18" s="438"/>
      <c r="O18" s="438"/>
      <c r="P18" s="438"/>
      <c r="Q18" s="438"/>
      <c r="R18" s="438"/>
      <c r="S18" s="438"/>
      <c r="T18" s="438"/>
      <c r="U18" s="438"/>
      <c r="V18" s="438"/>
      <c r="W18" s="438"/>
      <c r="X18" s="438"/>
      <c r="Y18" s="438"/>
      <c r="Z18" s="438"/>
      <c r="AA18" s="438"/>
      <c r="AB18" s="438"/>
      <c r="AC18" s="438"/>
      <c r="AD18" s="438"/>
      <c r="AE18" s="438"/>
      <c r="AF18" s="438"/>
      <c r="AG18" s="438"/>
      <c r="AH18" s="438"/>
      <c r="AI18" s="438"/>
      <c r="AJ18" s="438"/>
      <c r="AK18" s="438"/>
      <c r="AL18" s="438"/>
    </row>
    <row r="19" s="430" customFormat="1" ht="45" customHeight="1" spans="1:38">
      <c r="A19" s="107">
        <v>8</v>
      </c>
      <c r="B19" s="107" t="s">
        <v>14</v>
      </c>
      <c r="C19" s="107" t="s">
        <v>22</v>
      </c>
      <c r="D19" s="107" t="s">
        <v>29</v>
      </c>
      <c r="E19" s="107" t="s">
        <v>18</v>
      </c>
      <c r="F19" s="107">
        <v>3</v>
      </c>
      <c r="G19" s="107">
        <v>1</v>
      </c>
      <c r="H19" s="107">
        <f t="shared" si="1"/>
        <v>4</v>
      </c>
      <c r="I19" s="107">
        <v>3</v>
      </c>
      <c r="J19" s="107">
        <v>1</v>
      </c>
      <c r="K19" s="107">
        <f t="shared" si="2"/>
        <v>4</v>
      </c>
      <c r="L19" s="453"/>
      <c r="M19" s="438"/>
      <c r="N19" s="438"/>
      <c r="O19" s="438"/>
      <c r="P19" s="438"/>
      <c r="Q19" s="438"/>
      <c r="R19" s="438"/>
      <c r="S19" s="438"/>
      <c r="T19" s="438"/>
      <c r="U19" s="438"/>
      <c r="V19" s="438"/>
      <c r="W19" s="438"/>
      <c r="X19" s="438"/>
      <c r="Y19" s="438"/>
      <c r="Z19" s="438"/>
      <c r="AA19" s="438"/>
      <c r="AB19" s="438"/>
      <c r="AC19" s="438"/>
      <c r="AD19" s="438"/>
      <c r="AE19" s="438"/>
      <c r="AF19" s="438"/>
      <c r="AG19" s="438"/>
      <c r="AH19" s="438"/>
      <c r="AI19" s="438"/>
      <c r="AJ19" s="438"/>
      <c r="AK19" s="438"/>
      <c r="AL19" s="438"/>
    </row>
    <row r="20" s="430" customFormat="1" ht="45" customHeight="1" spans="1:38">
      <c r="A20" s="107">
        <v>9</v>
      </c>
      <c r="B20" s="107" t="s">
        <v>14</v>
      </c>
      <c r="C20" s="107" t="s">
        <v>22</v>
      </c>
      <c r="D20" s="107" t="s">
        <v>30</v>
      </c>
      <c r="E20" s="107" t="s">
        <v>18</v>
      </c>
      <c r="F20" s="107">
        <v>3</v>
      </c>
      <c r="G20" s="107">
        <v>1</v>
      </c>
      <c r="H20" s="107">
        <f t="shared" si="1"/>
        <v>4</v>
      </c>
      <c r="I20" s="107">
        <v>0</v>
      </c>
      <c r="J20" s="107">
        <v>0</v>
      </c>
      <c r="K20" s="107">
        <f t="shared" si="2"/>
        <v>0</v>
      </c>
      <c r="L20" s="453"/>
      <c r="M20" s="438"/>
      <c r="N20" s="438"/>
      <c r="O20" s="438"/>
      <c r="P20" s="438"/>
      <c r="Q20" s="438"/>
      <c r="R20" s="438"/>
      <c r="S20" s="438"/>
      <c r="T20" s="438"/>
      <c r="U20" s="438"/>
      <c r="V20" s="438"/>
      <c r="W20" s="438"/>
      <c r="X20" s="438"/>
      <c r="Y20" s="438"/>
      <c r="Z20" s="438"/>
      <c r="AA20" s="438"/>
      <c r="AB20" s="438"/>
      <c r="AC20" s="438"/>
      <c r="AD20" s="438"/>
      <c r="AE20" s="438"/>
      <c r="AF20" s="438"/>
      <c r="AG20" s="438"/>
      <c r="AH20" s="438"/>
      <c r="AI20" s="438"/>
      <c r="AJ20" s="438"/>
      <c r="AK20" s="438"/>
      <c r="AL20" s="438"/>
    </row>
    <row r="21" s="430" customFormat="1" ht="45" customHeight="1" spans="1:38">
      <c r="A21" s="107">
        <v>10</v>
      </c>
      <c r="B21" s="107" t="s">
        <v>14</v>
      </c>
      <c r="C21" s="107" t="s">
        <v>22</v>
      </c>
      <c r="D21" s="107" t="s">
        <v>31</v>
      </c>
      <c r="E21" s="107" t="s">
        <v>18</v>
      </c>
      <c r="F21" s="107">
        <v>1</v>
      </c>
      <c r="G21" s="107">
        <v>0</v>
      </c>
      <c r="H21" s="107">
        <f t="shared" si="1"/>
        <v>1</v>
      </c>
      <c r="I21" s="107">
        <v>1</v>
      </c>
      <c r="J21" s="107">
        <v>0</v>
      </c>
      <c r="K21" s="107">
        <f t="shared" si="2"/>
        <v>1</v>
      </c>
      <c r="L21" s="453"/>
      <c r="M21" s="438"/>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438"/>
    </row>
    <row r="22" s="431" customFormat="1" ht="45" customHeight="1" spans="1:38">
      <c r="A22" s="454">
        <v>3</v>
      </c>
      <c r="B22" s="448" t="s">
        <v>14</v>
      </c>
      <c r="C22" s="448" t="s">
        <v>22</v>
      </c>
      <c r="D22" s="448" t="s">
        <v>20</v>
      </c>
      <c r="E22" s="448"/>
      <c r="F22" s="448">
        <f t="shared" ref="F22:K22" si="3">SUM(F13:F21)</f>
        <v>24</v>
      </c>
      <c r="G22" s="448">
        <f t="shared" si="3"/>
        <v>6</v>
      </c>
      <c r="H22" s="448">
        <f t="shared" si="3"/>
        <v>30</v>
      </c>
      <c r="I22" s="448">
        <f t="shared" si="3"/>
        <v>21</v>
      </c>
      <c r="J22" s="448">
        <f t="shared" si="3"/>
        <v>5</v>
      </c>
      <c r="K22" s="448">
        <f t="shared" si="3"/>
        <v>26</v>
      </c>
      <c r="L22" s="451"/>
      <c r="M22" s="452"/>
      <c r="N22" s="452"/>
      <c r="O22" s="452"/>
      <c r="P22" s="452"/>
      <c r="Q22" s="452"/>
      <c r="R22" s="452"/>
      <c r="S22" s="452"/>
      <c r="T22" s="452"/>
      <c r="U22" s="452"/>
      <c r="V22" s="452"/>
      <c r="W22" s="452"/>
      <c r="X22" s="452"/>
      <c r="Y22" s="452"/>
      <c r="Z22" s="452"/>
      <c r="AA22" s="452"/>
      <c r="AB22" s="452"/>
      <c r="AC22" s="452"/>
      <c r="AD22" s="452"/>
      <c r="AE22" s="452"/>
      <c r="AF22" s="452"/>
      <c r="AG22" s="452"/>
      <c r="AH22" s="452"/>
      <c r="AI22" s="452"/>
      <c r="AJ22" s="452"/>
      <c r="AK22" s="452"/>
      <c r="AL22" s="452"/>
    </row>
    <row r="23" s="432" customFormat="1" ht="45" customHeight="1" spans="1:38">
      <c r="A23" s="455"/>
      <c r="B23" s="448" t="s">
        <v>14</v>
      </c>
      <c r="C23" s="448" t="s">
        <v>22</v>
      </c>
      <c r="D23" s="448" t="s">
        <v>21</v>
      </c>
      <c r="E23" s="448"/>
      <c r="F23" s="448">
        <f t="shared" ref="F23:K23" si="4">F12+F22</f>
        <v>27</v>
      </c>
      <c r="G23" s="448">
        <f t="shared" si="4"/>
        <v>6</v>
      </c>
      <c r="H23" s="448">
        <f t="shared" si="4"/>
        <v>33</v>
      </c>
      <c r="I23" s="448">
        <f t="shared" si="4"/>
        <v>24</v>
      </c>
      <c r="J23" s="448">
        <f t="shared" si="4"/>
        <v>5</v>
      </c>
      <c r="K23" s="448">
        <f t="shared" si="4"/>
        <v>29</v>
      </c>
      <c r="L23" s="456"/>
      <c r="M23" s="456"/>
      <c r="N23" s="456"/>
      <c r="O23" s="456"/>
      <c r="P23" s="456"/>
      <c r="Q23" s="456"/>
      <c r="R23" s="456"/>
      <c r="S23" s="456"/>
    </row>
    <row r="24" s="430" customFormat="1" ht="45" customHeight="1" spans="1:38">
      <c r="A24" s="107">
        <v>1</v>
      </c>
      <c r="B24" s="107" t="s">
        <v>14</v>
      </c>
      <c r="C24" s="107" t="s">
        <v>32</v>
      </c>
      <c r="D24" s="107" t="s">
        <v>33</v>
      </c>
      <c r="E24" s="107" t="s">
        <v>16</v>
      </c>
      <c r="F24" s="107">
        <v>8</v>
      </c>
      <c r="G24" s="107">
        <v>5</v>
      </c>
      <c r="H24" s="107">
        <f t="shared" ref="H24:H44" si="5">F24+G24</f>
        <v>13</v>
      </c>
      <c r="I24" s="107">
        <v>5</v>
      </c>
      <c r="J24" s="107">
        <v>4</v>
      </c>
      <c r="K24" s="107">
        <f t="shared" ref="K24:K44" si="6">I24+J24</f>
        <v>9</v>
      </c>
      <c r="L24" s="453"/>
      <c r="M24" s="438"/>
      <c r="N24" s="438"/>
      <c r="O24" s="438"/>
      <c r="P24" s="438"/>
      <c r="Q24" s="438"/>
      <c r="R24" s="438"/>
      <c r="S24" s="438"/>
      <c r="T24" s="438"/>
      <c r="U24" s="438"/>
      <c r="V24" s="438"/>
      <c r="W24" s="438"/>
      <c r="X24" s="438"/>
      <c r="Y24" s="438"/>
      <c r="Z24" s="438"/>
      <c r="AA24" s="438"/>
      <c r="AB24" s="438"/>
      <c r="AC24" s="438"/>
      <c r="AD24" s="438"/>
      <c r="AE24" s="438"/>
      <c r="AF24" s="438"/>
      <c r="AG24" s="438"/>
      <c r="AH24" s="438"/>
      <c r="AI24" s="438"/>
      <c r="AJ24" s="438"/>
      <c r="AK24" s="438"/>
      <c r="AL24" s="438"/>
    </row>
    <row r="25" s="430" customFormat="1" ht="45" customHeight="1" spans="1:38">
      <c r="A25" s="107">
        <v>2</v>
      </c>
      <c r="B25" s="107" t="s">
        <v>14</v>
      </c>
      <c r="C25" s="107" t="s">
        <v>32</v>
      </c>
      <c r="D25" s="107" t="s">
        <v>34</v>
      </c>
      <c r="E25" s="107" t="s">
        <v>18</v>
      </c>
      <c r="F25" s="107">
        <v>5</v>
      </c>
      <c r="G25" s="107">
        <v>1</v>
      </c>
      <c r="H25" s="107">
        <f t="shared" si="5"/>
        <v>6</v>
      </c>
      <c r="I25" s="107">
        <v>5</v>
      </c>
      <c r="J25" s="107">
        <v>1</v>
      </c>
      <c r="K25" s="107">
        <f t="shared" si="6"/>
        <v>6</v>
      </c>
      <c r="L25" s="453"/>
      <c r="M25" s="438"/>
      <c r="N25" s="438"/>
      <c r="O25" s="438"/>
      <c r="P25" s="438"/>
      <c r="Q25" s="438"/>
      <c r="R25" s="438"/>
      <c r="S25" s="438"/>
      <c r="T25" s="438"/>
      <c r="U25" s="438"/>
      <c r="V25" s="438"/>
      <c r="W25" s="438"/>
      <c r="X25" s="438"/>
      <c r="Y25" s="438"/>
      <c r="Z25" s="438"/>
      <c r="AA25" s="438"/>
      <c r="AB25" s="438"/>
      <c r="AC25" s="438"/>
      <c r="AD25" s="438"/>
      <c r="AE25" s="438"/>
      <c r="AF25" s="438"/>
      <c r="AG25" s="438"/>
      <c r="AH25" s="438"/>
      <c r="AI25" s="438"/>
      <c r="AJ25" s="438"/>
      <c r="AK25" s="438"/>
      <c r="AL25" s="438"/>
    </row>
    <row r="26" s="430" customFormat="1" ht="45" customHeight="1" spans="1:38">
      <c r="A26" s="107">
        <v>3</v>
      </c>
      <c r="B26" s="107" t="s">
        <v>14</v>
      </c>
      <c r="C26" s="107" t="s">
        <v>32</v>
      </c>
      <c r="D26" s="107" t="s">
        <v>35</v>
      </c>
      <c r="E26" s="107" t="s">
        <v>18</v>
      </c>
      <c r="F26" s="107">
        <v>3</v>
      </c>
      <c r="G26" s="107">
        <v>0</v>
      </c>
      <c r="H26" s="107">
        <f t="shared" si="5"/>
        <v>3</v>
      </c>
      <c r="I26" s="107">
        <v>3</v>
      </c>
      <c r="J26" s="107">
        <v>0</v>
      </c>
      <c r="K26" s="107">
        <f t="shared" si="6"/>
        <v>3</v>
      </c>
      <c r="L26" s="453"/>
      <c r="M26" s="438"/>
      <c r="N26" s="438"/>
      <c r="O26" s="438"/>
      <c r="P26" s="438"/>
      <c r="Q26" s="438"/>
      <c r="R26" s="438"/>
      <c r="S26" s="438"/>
      <c r="T26" s="438"/>
      <c r="U26" s="438"/>
      <c r="V26" s="438"/>
      <c r="W26" s="438"/>
      <c r="X26" s="438"/>
      <c r="Y26" s="438"/>
      <c r="Z26" s="438"/>
      <c r="AA26" s="438"/>
      <c r="AB26" s="438"/>
      <c r="AC26" s="438"/>
      <c r="AD26" s="438"/>
      <c r="AE26" s="438"/>
      <c r="AF26" s="438"/>
      <c r="AG26" s="438"/>
      <c r="AH26" s="438"/>
      <c r="AI26" s="438"/>
      <c r="AJ26" s="438"/>
      <c r="AK26" s="438"/>
      <c r="AL26" s="438"/>
    </row>
    <row r="27" s="430" customFormat="1" ht="45" customHeight="1" spans="1:38">
      <c r="A27" s="107">
        <v>4</v>
      </c>
      <c r="B27" s="107" t="s">
        <v>14</v>
      </c>
      <c r="C27" s="107" t="s">
        <v>32</v>
      </c>
      <c r="D27" s="107" t="s">
        <v>36</v>
      </c>
      <c r="E27" s="107" t="s">
        <v>18</v>
      </c>
      <c r="F27" s="107">
        <v>1</v>
      </c>
      <c r="G27" s="107">
        <v>0</v>
      </c>
      <c r="H27" s="107">
        <f t="shared" si="5"/>
        <v>1</v>
      </c>
      <c r="I27" s="107">
        <v>1</v>
      </c>
      <c r="J27" s="107">
        <v>0</v>
      </c>
      <c r="K27" s="107">
        <f t="shared" si="6"/>
        <v>1</v>
      </c>
      <c r="L27" s="453"/>
      <c r="M27" s="438"/>
      <c r="N27" s="438"/>
      <c r="O27" s="438"/>
      <c r="P27" s="438"/>
      <c r="Q27" s="438"/>
      <c r="R27" s="438"/>
      <c r="S27" s="438"/>
      <c r="T27" s="438"/>
      <c r="U27" s="438"/>
      <c r="V27" s="438"/>
      <c r="W27" s="438"/>
      <c r="X27" s="438"/>
      <c r="Y27" s="438"/>
      <c r="Z27" s="438"/>
      <c r="AA27" s="438"/>
      <c r="AB27" s="438"/>
      <c r="AC27" s="438"/>
      <c r="AD27" s="438"/>
      <c r="AE27" s="438"/>
      <c r="AF27" s="438"/>
      <c r="AG27" s="438"/>
      <c r="AH27" s="438"/>
      <c r="AI27" s="438"/>
      <c r="AJ27" s="438"/>
      <c r="AK27" s="438"/>
      <c r="AL27" s="438"/>
    </row>
    <row r="28" s="430" customFormat="1" ht="45" customHeight="1" spans="1:38">
      <c r="A28" s="107">
        <v>5</v>
      </c>
      <c r="B28" s="107" t="s">
        <v>14</v>
      </c>
      <c r="C28" s="107" t="s">
        <v>32</v>
      </c>
      <c r="D28" s="107" t="s">
        <v>37</v>
      </c>
      <c r="E28" s="107" t="s">
        <v>18</v>
      </c>
      <c r="F28" s="107">
        <v>1</v>
      </c>
      <c r="G28" s="107">
        <v>0</v>
      </c>
      <c r="H28" s="107">
        <f t="shared" si="5"/>
        <v>1</v>
      </c>
      <c r="I28" s="107">
        <v>0</v>
      </c>
      <c r="J28" s="107">
        <v>0</v>
      </c>
      <c r="K28" s="107">
        <f t="shared" si="6"/>
        <v>0</v>
      </c>
      <c r="L28" s="453"/>
      <c r="M28" s="438"/>
      <c r="N28" s="438"/>
      <c r="O28" s="438"/>
      <c r="P28" s="438"/>
      <c r="Q28" s="438"/>
      <c r="R28" s="438"/>
      <c r="S28" s="438"/>
      <c r="T28" s="438"/>
      <c r="U28" s="438"/>
      <c r="V28" s="438"/>
      <c r="W28" s="438"/>
      <c r="X28" s="438"/>
      <c r="Y28" s="438"/>
      <c r="Z28" s="438"/>
      <c r="AA28" s="438"/>
      <c r="AB28" s="438"/>
      <c r="AC28" s="438"/>
      <c r="AD28" s="438"/>
      <c r="AE28" s="438"/>
      <c r="AF28" s="438"/>
      <c r="AG28" s="438"/>
      <c r="AH28" s="438"/>
      <c r="AI28" s="438"/>
      <c r="AJ28" s="438"/>
      <c r="AK28" s="438"/>
      <c r="AL28" s="438"/>
    </row>
    <row r="29" s="430" customFormat="1" ht="45" customHeight="1" spans="1:38">
      <c r="A29" s="107">
        <v>6</v>
      </c>
      <c r="B29" s="107" t="s">
        <v>14</v>
      </c>
      <c r="C29" s="107" t="s">
        <v>32</v>
      </c>
      <c r="D29" s="107" t="s">
        <v>38</v>
      </c>
      <c r="E29" s="107" t="s">
        <v>18</v>
      </c>
      <c r="F29" s="107">
        <v>2</v>
      </c>
      <c r="G29" s="107">
        <v>0</v>
      </c>
      <c r="H29" s="107">
        <f t="shared" si="5"/>
        <v>2</v>
      </c>
      <c r="I29" s="107">
        <v>2</v>
      </c>
      <c r="J29" s="107">
        <v>0</v>
      </c>
      <c r="K29" s="107">
        <f t="shared" si="6"/>
        <v>2</v>
      </c>
      <c r="L29" s="453"/>
      <c r="M29" s="438"/>
      <c r="N29" s="438"/>
      <c r="O29" s="438"/>
      <c r="P29" s="438"/>
      <c r="Q29" s="438"/>
      <c r="R29" s="438"/>
      <c r="S29" s="438"/>
      <c r="T29" s="438"/>
      <c r="U29" s="438"/>
      <c r="V29" s="438"/>
      <c r="W29" s="438"/>
      <c r="X29" s="438"/>
      <c r="Y29" s="438"/>
      <c r="Z29" s="438"/>
      <c r="AA29" s="438"/>
      <c r="AB29" s="438"/>
      <c r="AC29" s="438"/>
      <c r="AD29" s="438"/>
      <c r="AE29" s="438"/>
      <c r="AF29" s="438"/>
      <c r="AG29" s="438"/>
      <c r="AH29" s="438"/>
      <c r="AI29" s="438"/>
      <c r="AJ29" s="438"/>
      <c r="AK29" s="438"/>
      <c r="AL29" s="438"/>
    </row>
    <row r="30" s="430" customFormat="1" ht="45" customHeight="1" spans="1:38">
      <c r="A30" s="107">
        <v>7</v>
      </c>
      <c r="B30" s="107" t="s">
        <v>14</v>
      </c>
      <c r="C30" s="107" t="s">
        <v>32</v>
      </c>
      <c r="D30" s="107" t="s">
        <v>39</v>
      </c>
      <c r="E30" s="107" t="s">
        <v>18</v>
      </c>
      <c r="F30" s="107">
        <v>1</v>
      </c>
      <c r="G30" s="107">
        <v>0</v>
      </c>
      <c r="H30" s="107">
        <f t="shared" si="5"/>
        <v>1</v>
      </c>
      <c r="I30" s="107">
        <v>1</v>
      </c>
      <c r="J30" s="107">
        <v>0</v>
      </c>
      <c r="K30" s="107">
        <f t="shared" si="6"/>
        <v>1</v>
      </c>
      <c r="L30" s="453"/>
      <c r="M30" s="438"/>
      <c r="N30" s="438"/>
      <c r="O30" s="438"/>
      <c r="P30" s="438"/>
      <c r="Q30" s="438"/>
      <c r="R30" s="438"/>
      <c r="S30" s="438"/>
      <c r="T30" s="438"/>
      <c r="U30" s="438"/>
      <c r="V30" s="438"/>
      <c r="W30" s="438"/>
      <c r="X30" s="438"/>
      <c r="Y30" s="438"/>
      <c r="Z30" s="438"/>
      <c r="AA30" s="438"/>
      <c r="AB30" s="438"/>
      <c r="AC30" s="438"/>
      <c r="AD30" s="438"/>
      <c r="AE30" s="438"/>
      <c r="AF30" s="438"/>
      <c r="AG30" s="438"/>
      <c r="AH30" s="438"/>
      <c r="AI30" s="438"/>
      <c r="AJ30" s="438"/>
      <c r="AK30" s="438"/>
      <c r="AL30" s="438"/>
    </row>
    <row r="31" s="430" customFormat="1" ht="45" customHeight="1" spans="1:38">
      <c r="A31" s="107">
        <v>8</v>
      </c>
      <c r="B31" s="107" t="s">
        <v>14</v>
      </c>
      <c r="C31" s="107" t="s">
        <v>32</v>
      </c>
      <c r="D31" s="107" t="s">
        <v>40</v>
      </c>
      <c r="E31" s="107" t="s">
        <v>18</v>
      </c>
      <c r="F31" s="107">
        <v>1</v>
      </c>
      <c r="G31" s="107">
        <v>0</v>
      </c>
      <c r="H31" s="107">
        <f t="shared" si="5"/>
        <v>1</v>
      </c>
      <c r="I31" s="107">
        <v>1</v>
      </c>
      <c r="J31" s="107">
        <v>0</v>
      </c>
      <c r="K31" s="107">
        <f t="shared" si="6"/>
        <v>1</v>
      </c>
      <c r="L31" s="453"/>
      <c r="M31" s="438"/>
      <c r="N31" s="438"/>
      <c r="O31" s="438"/>
      <c r="P31" s="438"/>
      <c r="Q31" s="438"/>
      <c r="R31" s="438"/>
      <c r="S31" s="438"/>
      <c r="T31" s="438"/>
      <c r="U31" s="438"/>
      <c r="V31" s="438"/>
      <c r="W31" s="438"/>
      <c r="X31" s="438"/>
      <c r="Y31" s="438"/>
      <c r="Z31" s="438"/>
      <c r="AA31" s="438"/>
      <c r="AB31" s="438"/>
      <c r="AC31" s="438"/>
      <c r="AD31" s="438"/>
      <c r="AE31" s="438"/>
      <c r="AF31" s="438"/>
      <c r="AG31" s="438"/>
      <c r="AH31" s="438"/>
      <c r="AI31" s="438"/>
      <c r="AJ31" s="438"/>
      <c r="AK31" s="438"/>
      <c r="AL31" s="438"/>
    </row>
    <row r="32" s="430" customFormat="1" ht="45" customHeight="1" spans="1:38">
      <c r="A32" s="107">
        <v>9</v>
      </c>
      <c r="B32" s="107" t="s">
        <v>14</v>
      </c>
      <c r="C32" s="107" t="s">
        <v>32</v>
      </c>
      <c r="D32" s="107" t="s">
        <v>41</v>
      </c>
      <c r="E32" s="107" t="s">
        <v>18</v>
      </c>
      <c r="F32" s="107">
        <v>1</v>
      </c>
      <c r="G32" s="107">
        <v>0</v>
      </c>
      <c r="H32" s="107">
        <f t="shared" si="5"/>
        <v>1</v>
      </c>
      <c r="I32" s="107">
        <v>1</v>
      </c>
      <c r="J32" s="107">
        <v>0</v>
      </c>
      <c r="K32" s="107">
        <f t="shared" si="6"/>
        <v>1</v>
      </c>
      <c r="L32" s="453"/>
      <c r="M32" s="438"/>
      <c r="N32" s="438"/>
      <c r="O32" s="438"/>
      <c r="P32" s="438"/>
      <c r="Q32" s="438"/>
      <c r="R32" s="438"/>
      <c r="S32" s="438"/>
      <c r="T32" s="438"/>
      <c r="U32" s="438"/>
      <c r="V32" s="438"/>
      <c r="W32" s="438"/>
      <c r="X32" s="438"/>
      <c r="Y32" s="438"/>
      <c r="Z32" s="438"/>
      <c r="AA32" s="438"/>
      <c r="AB32" s="438"/>
      <c r="AC32" s="438"/>
      <c r="AD32" s="438"/>
      <c r="AE32" s="438"/>
      <c r="AF32" s="438"/>
      <c r="AG32" s="438"/>
      <c r="AH32" s="438"/>
      <c r="AI32" s="438"/>
      <c r="AJ32" s="438"/>
      <c r="AK32" s="438"/>
      <c r="AL32" s="438"/>
    </row>
    <row r="33" s="430" customFormat="1" ht="45" customHeight="1" spans="1:38">
      <c r="A33" s="107">
        <v>10</v>
      </c>
      <c r="B33" s="107" t="s">
        <v>14</v>
      </c>
      <c r="C33" s="107" t="s">
        <v>32</v>
      </c>
      <c r="D33" s="107" t="s">
        <v>42</v>
      </c>
      <c r="E33" s="107" t="s">
        <v>18</v>
      </c>
      <c r="F33" s="107">
        <v>3</v>
      </c>
      <c r="G33" s="107">
        <v>0</v>
      </c>
      <c r="H33" s="107">
        <f t="shared" si="5"/>
        <v>3</v>
      </c>
      <c r="I33" s="107">
        <v>2</v>
      </c>
      <c r="J33" s="107">
        <v>0</v>
      </c>
      <c r="K33" s="107">
        <f t="shared" si="6"/>
        <v>2</v>
      </c>
      <c r="L33" s="453"/>
      <c r="M33" s="438"/>
      <c r="N33" s="438"/>
      <c r="O33" s="438"/>
      <c r="P33" s="438"/>
      <c r="Q33" s="438"/>
      <c r="R33" s="438"/>
      <c r="S33" s="438"/>
      <c r="T33" s="438"/>
      <c r="U33" s="438"/>
      <c r="V33" s="438"/>
      <c r="W33" s="438"/>
      <c r="X33" s="438"/>
      <c r="Y33" s="438"/>
      <c r="Z33" s="438"/>
      <c r="AA33" s="438"/>
      <c r="AB33" s="438"/>
      <c r="AC33" s="438"/>
      <c r="AD33" s="438"/>
      <c r="AE33" s="438"/>
      <c r="AF33" s="438"/>
      <c r="AG33" s="438"/>
      <c r="AH33" s="438"/>
      <c r="AI33" s="438"/>
      <c r="AJ33" s="438"/>
      <c r="AK33" s="438"/>
      <c r="AL33" s="438"/>
    </row>
    <row r="34" s="430" customFormat="1" ht="45" customHeight="1" spans="1:38">
      <c r="A34" s="107">
        <v>11</v>
      </c>
      <c r="B34" s="107" t="s">
        <v>14</v>
      </c>
      <c r="C34" s="107" t="s">
        <v>32</v>
      </c>
      <c r="D34" s="107" t="s">
        <v>43</v>
      </c>
      <c r="E34" s="107" t="s">
        <v>18</v>
      </c>
      <c r="F34" s="107">
        <v>1</v>
      </c>
      <c r="G34" s="107">
        <v>0</v>
      </c>
      <c r="H34" s="107">
        <f t="shared" si="5"/>
        <v>1</v>
      </c>
      <c r="I34" s="107">
        <v>1</v>
      </c>
      <c r="J34" s="107">
        <v>0</v>
      </c>
      <c r="K34" s="107">
        <f t="shared" si="6"/>
        <v>1</v>
      </c>
      <c r="L34" s="453"/>
      <c r="M34" s="438"/>
      <c r="N34" s="438"/>
      <c r="O34" s="438"/>
      <c r="P34" s="438"/>
      <c r="Q34" s="438"/>
      <c r="R34" s="438"/>
      <c r="S34" s="438"/>
      <c r="T34" s="438"/>
      <c r="U34" s="438"/>
      <c r="V34" s="438"/>
      <c r="W34" s="438"/>
      <c r="X34" s="438"/>
      <c r="Y34" s="438"/>
      <c r="Z34" s="438"/>
      <c r="AA34" s="438"/>
      <c r="AB34" s="438"/>
      <c r="AC34" s="438"/>
      <c r="AD34" s="438"/>
      <c r="AE34" s="438"/>
      <c r="AF34" s="438"/>
      <c r="AG34" s="438"/>
      <c r="AH34" s="438"/>
      <c r="AI34" s="438"/>
      <c r="AJ34" s="438"/>
      <c r="AK34" s="438"/>
      <c r="AL34" s="438"/>
    </row>
    <row r="35" s="430" customFormat="1" ht="45" customHeight="1" spans="1:38">
      <c r="A35" s="107">
        <v>12</v>
      </c>
      <c r="B35" s="107" t="s">
        <v>14</v>
      </c>
      <c r="C35" s="107" t="s">
        <v>32</v>
      </c>
      <c r="D35" s="107" t="s">
        <v>44</v>
      </c>
      <c r="E35" s="107" t="s">
        <v>18</v>
      </c>
      <c r="F35" s="107">
        <v>2</v>
      </c>
      <c r="G35" s="107">
        <v>0</v>
      </c>
      <c r="H35" s="107">
        <f t="shared" si="5"/>
        <v>2</v>
      </c>
      <c r="I35" s="107">
        <v>2</v>
      </c>
      <c r="J35" s="107">
        <v>0</v>
      </c>
      <c r="K35" s="107">
        <f t="shared" si="6"/>
        <v>2</v>
      </c>
      <c r="L35" s="453"/>
      <c r="M35" s="438"/>
      <c r="N35" s="438"/>
      <c r="O35" s="438"/>
      <c r="P35" s="438"/>
      <c r="Q35" s="438"/>
      <c r="R35" s="438"/>
      <c r="S35" s="438"/>
      <c r="T35" s="438"/>
      <c r="U35" s="438"/>
      <c r="V35" s="438"/>
      <c r="W35" s="438"/>
      <c r="X35" s="438"/>
      <c r="Y35" s="438"/>
      <c r="Z35" s="438"/>
      <c r="AA35" s="438"/>
      <c r="AB35" s="438"/>
      <c r="AC35" s="438"/>
      <c r="AD35" s="438"/>
      <c r="AE35" s="438"/>
      <c r="AF35" s="438"/>
      <c r="AG35" s="438"/>
      <c r="AH35" s="438"/>
      <c r="AI35" s="438"/>
      <c r="AJ35" s="438"/>
      <c r="AK35" s="438"/>
      <c r="AL35" s="438"/>
    </row>
    <row r="36" s="430" customFormat="1" ht="45" customHeight="1" spans="1:38">
      <c r="A36" s="107">
        <v>13</v>
      </c>
      <c r="B36" s="107" t="s">
        <v>14</v>
      </c>
      <c r="C36" s="107" t="s">
        <v>32</v>
      </c>
      <c r="D36" s="107" t="s">
        <v>45</v>
      </c>
      <c r="E36" s="107" t="s">
        <v>18</v>
      </c>
      <c r="F36" s="107">
        <v>1</v>
      </c>
      <c r="G36" s="107">
        <v>0</v>
      </c>
      <c r="H36" s="107">
        <f t="shared" si="5"/>
        <v>1</v>
      </c>
      <c r="I36" s="107">
        <v>1</v>
      </c>
      <c r="J36" s="107">
        <v>0</v>
      </c>
      <c r="K36" s="107">
        <f t="shared" si="6"/>
        <v>1</v>
      </c>
      <c r="L36" s="453"/>
      <c r="M36" s="438"/>
      <c r="N36" s="438"/>
      <c r="O36" s="438"/>
      <c r="P36" s="438"/>
      <c r="Q36" s="438"/>
      <c r="R36" s="438"/>
      <c r="S36" s="438"/>
      <c r="T36" s="438"/>
      <c r="U36" s="438"/>
      <c r="V36" s="438"/>
      <c r="W36" s="438"/>
      <c r="X36" s="438"/>
      <c r="Y36" s="438"/>
      <c r="Z36" s="438"/>
      <c r="AA36" s="438"/>
      <c r="AB36" s="438"/>
      <c r="AC36" s="438"/>
      <c r="AD36" s="438"/>
      <c r="AE36" s="438"/>
      <c r="AF36" s="438"/>
      <c r="AG36" s="438"/>
      <c r="AH36" s="438"/>
      <c r="AI36" s="438"/>
      <c r="AJ36" s="438"/>
      <c r="AK36" s="438"/>
      <c r="AL36" s="438"/>
    </row>
    <row r="37" s="430" customFormat="1" ht="45" customHeight="1" spans="1:38">
      <c r="A37" s="107">
        <v>14</v>
      </c>
      <c r="B37" s="107" t="s">
        <v>14</v>
      </c>
      <c r="C37" s="107" t="s">
        <v>32</v>
      </c>
      <c r="D37" s="107" t="s">
        <v>46</v>
      </c>
      <c r="E37" s="107" t="s">
        <v>18</v>
      </c>
      <c r="F37" s="107">
        <v>2</v>
      </c>
      <c r="G37" s="107">
        <v>0</v>
      </c>
      <c r="H37" s="107">
        <f t="shared" si="5"/>
        <v>2</v>
      </c>
      <c r="I37" s="107">
        <v>2</v>
      </c>
      <c r="J37" s="107">
        <v>0</v>
      </c>
      <c r="K37" s="107">
        <f t="shared" si="6"/>
        <v>2</v>
      </c>
      <c r="L37" s="453"/>
      <c r="M37" s="438"/>
      <c r="N37" s="438"/>
      <c r="O37" s="438"/>
      <c r="P37" s="438"/>
      <c r="Q37" s="438"/>
      <c r="R37" s="438"/>
      <c r="S37" s="438"/>
      <c r="T37" s="438"/>
      <c r="U37" s="438"/>
      <c r="V37" s="438"/>
      <c r="W37" s="438"/>
      <c r="X37" s="438"/>
      <c r="Y37" s="438"/>
      <c r="Z37" s="438"/>
      <c r="AA37" s="438"/>
      <c r="AB37" s="438"/>
      <c r="AC37" s="438"/>
      <c r="AD37" s="438"/>
      <c r="AE37" s="438"/>
      <c r="AF37" s="438"/>
      <c r="AG37" s="438"/>
      <c r="AH37" s="438"/>
      <c r="AI37" s="438"/>
      <c r="AJ37" s="438"/>
      <c r="AK37" s="438"/>
      <c r="AL37" s="438"/>
    </row>
    <row r="38" s="430" customFormat="1" ht="45" customHeight="1" spans="1:38">
      <c r="A38" s="107">
        <v>15</v>
      </c>
      <c r="B38" s="107" t="s">
        <v>14</v>
      </c>
      <c r="C38" s="107" t="s">
        <v>32</v>
      </c>
      <c r="D38" s="107" t="s">
        <v>47</v>
      </c>
      <c r="E38" s="107" t="s">
        <v>18</v>
      </c>
      <c r="F38" s="107">
        <v>2</v>
      </c>
      <c r="G38" s="107">
        <v>0</v>
      </c>
      <c r="H38" s="107">
        <f t="shared" si="5"/>
        <v>2</v>
      </c>
      <c r="I38" s="107">
        <v>2</v>
      </c>
      <c r="J38" s="107">
        <v>0</v>
      </c>
      <c r="K38" s="107">
        <f t="shared" si="6"/>
        <v>2</v>
      </c>
      <c r="L38" s="453"/>
      <c r="M38" s="438"/>
      <c r="N38" s="438"/>
      <c r="O38" s="438"/>
      <c r="P38" s="438"/>
      <c r="Q38" s="438"/>
      <c r="R38" s="438"/>
      <c r="S38" s="438"/>
      <c r="T38" s="438"/>
      <c r="U38" s="438"/>
      <c r="V38" s="438"/>
      <c r="W38" s="438"/>
      <c r="X38" s="438"/>
      <c r="Y38" s="438"/>
      <c r="Z38" s="438"/>
      <c r="AA38" s="438"/>
      <c r="AB38" s="438"/>
      <c r="AC38" s="438"/>
      <c r="AD38" s="438"/>
      <c r="AE38" s="438"/>
      <c r="AF38" s="438"/>
      <c r="AG38" s="438"/>
      <c r="AH38" s="438"/>
      <c r="AI38" s="438"/>
      <c r="AJ38" s="438"/>
      <c r="AK38" s="438"/>
      <c r="AL38" s="438"/>
    </row>
    <row r="39" s="430" customFormat="1" ht="45" customHeight="1" spans="1:38">
      <c r="A39" s="107">
        <v>16</v>
      </c>
      <c r="B39" s="107" t="s">
        <v>14</v>
      </c>
      <c r="C39" s="107" t="s">
        <v>32</v>
      </c>
      <c r="D39" s="107" t="s">
        <v>48</v>
      </c>
      <c r="E39" s="107" t="s">
        <v>18</v>
      </c>
      <c r="F39" s="107">
        <v>2</v>
      </c>
      <c r="G39" s="107">
        <v>0</v>
      </c>
      <c r="H39" s="107">
        <f t="shared" si="5"/>
        <v>2</v>
      </c>
      <c r="I39" s="107">
        <v>2</v>
      </c>
      <c r="J39" s="107">
        <v>0</v>
      </c>
      <c r="K39" s="107">
        <f t="shared" si="6"/>
        <v>2</v>
      </c>
      <c r="L39" s="453"/>
      <c r="M39" s="438"/>
      <c r="N39" s="438"/>
      <c r="O39" s="438"/>
      <c r="P39" s="438"/>
      <c r="Q39" s="438"/>
      <c r="R39" s="438"/>
      <c r="S39" s="438"/>
      <c r="T39" s="438"/>
      <c r="U39" s="438"/>
      <c r="V39" s="438"/>
      <c r="W39" s="438"/>
      <c r="X39" s="438"/>
      <c r="Y39" s="438"/>
      <c r="Z39" s="438"/>
      <c r="AA39" s="438"/>
      <c r="AB39" s="438"/>
      <c r="AC39" s="438"/>
      <c r="AD39" s="438"/>
      <c r="AE39" s="438"/>
      <c r="AF39" s="438"/>
      <c r="AG39" s="438"/>
      <c r="AH39" s="438"/>
      <c r="AI39" s="438"/>
      <c r="AJ39" s="438"/>
      <c r="AK39" s="438"/>
      <c r="AL39" s="438"/>
    </row>
    <row r="40" s="430" customFormat="1" ht="45" customHeight="1" spans="1:38">
      <c r="A40" s="107">
        <v>17</v>
      </c>
      <c r="B40" s="107" t="s">
        <v>14</v>
      </c>
      <c r="C40" s="107" t="s">
        <v>32</v>
      </c>
      <c r="D40" s="107" t="s">
        <v>49</v>
      </c>
      <c r="E40" s="107" t="s">
        <v>18</v>
      </c>
      <c r="F40" s="107">
        <v>1</v>
      </c>
      <c r="G40" s="107">
        <v>0</v>
      </c>
      <c r="H40" s="107">
        <f t="shared" si="5"/>
        <v>1</v>
      </c>
      <c r="I40" s="107">
        <v>0</v>
      </c>
      <c r="J40" s="107">
        <v>0</v>
      </c>
      <c r="K40" s="107">
        <f t="shared" si="6"/>
        <v>0</v>
      </c>
      <c r="L40" s="453"/>
      <c r="M40" s="438"/>
      <c r="N40" s="438"/>
      <c r="O40" s="438"/>
      <c r="P40" s="438"/>
      <c r="Q40" s="438"/>
      <c r="R40" s="438"/>
      <c r="S40" s="438"/>
      <c r="T40" s="438"/>
      <c r="U40" s="438"/>
      <c r="V40" s="438"/>
      <c r="W40" s="438"/>
      <c r="X40" s="438"/>
      <c r="Y40" s="438"/>
      <c r="Z40" s="438"/>
      <c r="AA40" s="438"/>
      <c r="AB40" s="438"/>
      <c r="AC40" s="438"/>
      <c r="AD40" s="438"/>
      <c r="AE40" s="438"/>
      <c r="AF40" s="438"/>
      <c r="AG40" s="438"/>
      <c r="AH40" s="438"/>
      <c r="AI40" s="438"/>
      <c r="AJ40" s="438"/>
      <c r="AK40" s="438"/>
      <c r="AL40" s="438"/>
    </row>
    <row r="41" s="430" customFormat="1" ht="45" customHeight="1" spans="1:38">
      <c r="A41" s="107">
        <v>18</v>
      </c>
      <c r="B41" s="107" t="s">
        <v>14</v>
      </c>
      <c r="C41" s="107" t="s">
        <v>32</v>
      </c>
      <c r="D41" s="107" t="s">
        <v>50</v>
      </c>
      <c r="E41" s="107" t="s">
        <v>18</v>
      </c>
      <c r="F41" s="107">
        <v>1</v>
      </c>
      <c r="G41" s="107">
        <v>0</v>
      </c>
      <c r="H41" s="107">
        <f t="shared" si="5"/>
        <v>1</v>
      </c>
      <c r="I41" s="107">
        <v>0</v>
      </c>
      <c r="J41" s="107">
        <v>0</v>
      </c>
      <c r="K41" s="107">
        <f t="shared" si="6"/>
        <v>0</v>
      </c>
      <c r="L41" s="453"/>
      <c r="M41" s="438"/>
      <c r="N41" s="438"/>
      <c r="O41" s="438"/>
      <c r="P41" s="438"/>
      <c r="Q41" s="438"/>
      <c r="R41" s="438"/>
      <c r="S41" s="438"/>
      <c r="T41" s="438"/>
      <c r="U41" s="438"/>
      <c r="V41" s="438"/>
      <c r="W41" s="438"/>
      <c r="X41" s="438"/>
      <c r="Y41" s="438"/>
      <c r="Z41" s="438"/>
      <c r="AA41" s="438"/>
      <c r="AB41" s="438"/>
      <c r="AC41" s="438"/>
      <c r="AD41" s="438"/>
      <c r="AE41" s="438"/>
      <c r="AF41" s="438"/>
      <c r="AG41" s="438"/>
      <c r="AH41" s="438"/>
      <c r="AI41" s="438"/>
      <c r="AJ41" s="438"/>
      <c r="AK41" s="438"/>
      <c r="AL41" s="438"/>
    </row>
    <row r="42" s="430" customFormat="1" ht="45" customHeight="1" spans="1:38">
      <c r="A42" s="107">
        <v>19</v>
      </c>
      <c r="B42" s="107" t="s">
        <v>14</v>
      </c>
      <c r="C42" s="107" t="s">
        <v>32</v>
      </c>
      <c r="D42" s="107" t="s">
        <v>51</v>
      </c>
      <c r="E42" s="107" t="s">
        <v>18</v>
      </c>
      <c r="F42" s="107">
        <v>1</v>
      </c>
      <c r="G42" s="107">
        <v>0</v>
      </c>
      <c r="H42" s="107">
        <f t="shared" si="5"/>
        <v>1</v>
      </c>
      <c r="I42" s="107">
        <v>0</v>
      </c>
      <c r="J42" s="107">
        <v>0</v>
      </c>
      <c r="K42" s="107">
        <f t="shared" si="6"/>
        <v>0</v>
      </c>
      <c r="L42" s="453"/>
      <c r="M42" s="438"/>
      <c r="N42" s="438"/>
      <c r="O42" s="438"/>
      <c r="P42" s="438"/>
      <c r="Q42" s="438"/>
      <c r="R42" s="438"/>
      <c r="S42" s="438"/>
      <c r="T42" s="438"/>
      <c r="U42" s="438"/>
      <c r="V42" s="438"/>
      <c r="W42" s="438"/>
      <c r="X42" s="438"/>
      <c r="Y42" s="438"/>
      <c r="Z42" s="438"/>
      <c r="AA42" s="438"/>
      <c r="AB42" s="438"/>
      <c r="AC42" s="438"/>
      <c r="AD42" s="438"/>
      <c r="AE42" s="438"/>
      <c r="AF42" s="438"/>
      <c r="AG42" s="438"/>
      <c r="AH42" s="438"/>
      <c r="AI42" s="438"/>
      <c r="AJ42" s="438"/>
      <c r="AK42" s="438"/>
      <c r="AL42" s="438"/>
    </row>
    <row r="43" s="430" customFormat="1" ht="45" customHeight="1" spans="1:38">
      <c r="A43" s="107">
        <v>20</v>
      </c>
      <c r="B43" s="107" t="s">
        <v>14</v>
      </c>
      <c r="C43" s="107" t="s">
        <v>32</v>
      </c>
      <c r="D43" s="107" t="s">
        <v>52</v>
      </c>
      <c r="E43" s="107" t="s">
        <v>18</v>
      </c>
      <c r="F43" s="107">
        <v>2</v>
      </c>
      <c r="G43" s="107">
        <v>0</v>
      </c>
      <c r="H43" s="107">
        <f t="shared" si="5"/>
        <v>2</v>
      </c>
      <c r="I43" s="107">
        <v>0</v>
      </c>
      <c r="J43" s="107">
        <v>0</v>
      </c>
      <c r="K43" s="107">
        <f t="shared" si="6"/>
        <v>0</v>
      </c>
      <c r="L43" s="453"/>
      <c r="M43" s="438"/>
      <c r="N43" s="438"/>
      <c r="O43" s="438"/>
      <c r="P43" s="438"/>
      <c r="Q43" s="438"/>
      <c r="R43" s="438"/>
      <c r="S43" s="438"/>
      <c r="T43" s="438"/>
      <c r="U43" s="438"/>
      <c r="V43" s="438"/>
      <c r="W43" s="438"/>
      <c r="X43" s="438"/>
      <c r="Y43" s="438"/>
      <c r="Z43" s="438"/>
      <c r="AA43" s="438"/>
      <c r="AB43" s="438"/>
      <c r="AC43" s="438"/>
      <c r="AD43" s="438"/>
      <c r="AE43" s="438"/>
      <c r="AF43" s="438"/>
      <c r="AG43" s="438"/>
      <c r="AH43" s="438"/>
      <c r="AI43" s="438"/>
      <c r="AJ43" s="438"/>
      <c r="AK43" s="438"/>
      <c r="AL43" s="438"/>
    </row>
    <row r="44" s="431" customFormat="1" ht="45" customHeight="1" spans="1:38">
      <c r="A44" s="454">
        <v>4</v>
      </c>
      <c r="B44" s="448" t="s">
        <v>14</v>
      </c>
      <c r="C44" s="448" t="s">
        <v>32</v>
      </c>
      <c r="D44" s="448" t="s">
        <v>20</v>
      </c>
      <c r="E44" s="448"/>
      <c r="F44" s="448">
        <f>SUM(F25:F43)</f>
        <v>33</v>
      </c>
      <c r="G44" s="448">
        <f>SUM(G25:G43)</f>
        <v>1</v>
      </c>
      <c r="H44" s="448">
        <f t="shared" si="5"/>
        <v>34</v>
      </c>
      <c r="I44" s="448">
        <f>SUM(I25:I43)</f>
        <v>26</v>
      </c>
      <c r="J44" s="448">
        <f>SUM(J25:J43)</f>
        <v>1</v>
      </c>
      <c r="K44" s="448">
        <f t="shared" si="6"/>
        <v>27</v>
      </c>
      <c r="L44" s="451"/>
      <c r="M44" s="452"/>
      <c r="N44" s="452"/>
      <c r="O44" s="452"/>
      <c r="P44" s="452"/>
      <c r="Q44" s="452"/>
      <c r="R44" s="452"/>
      <c r="S44" s="452"/>
      <c r="T44" s="452"/>
      <c r="U44" s="452"/>
      <c r="V44" s="452"/>
      <c r="W44" s="452"/>
      <c r="X44" s="452"/>
      <c r="Y44" s="452"/>
      <c r="Z44" s="452"/>
      <c r="AA44" s="452"/>
      <c r="AB44" s="452"/>
      <c r="AC44" s="452"/>
      <c r="AD44" s="452"/>
      <c r="AE44" s="452"/>
      <c r="AF44" s="452"/>
      <c r="AG44" s="452"/>
      <c r="AH44" s="452"/>
      <c r="AI44" s="452"/>
      <c r="AJ44" s="452"/>
      <c r="AK44" s="452"/>
      <c r="AL44" s="452"/>
    </row>
    <row r="45" s="432" customFormat="1" ht="45" customHeight="1" spans="1:38">
      <c r="A45" s="455"/>
      <c r="B45" s="448" t="s">
        <v>14</v>
      </c>
      <c r="C45" s="448" t="s">
        <v>32</v>
      </c>
      <c r="D45" s="448" t="s">
        <v>21</v>
      </c>
      <c r="E45" s="448"/>
      <c r="F45" s="448">
        <f t="shared" ref="F45:K45" si="7">F24+F44</f>
        <v>41</v>
      </c>
      <c r="G45" s="448">
        <f t="shared" si="7"/>
        <v>6</v>
      </c>
      <c r="H45" s="448">
        <f t="shared" si="7"/>
        <v>47</v>
      </c>
      <c r="I45" s="448">
        <f t="shared" si="7"/>
        <v>31</v>
      </c>
      <c r="J45" s="448">
        <f t="shared" si="7"/>
        <v>5</v>
      </c>
      <c r="K45" s="448">
        <f t="shared" si="7"/>
        <v>36</v>
      </c>
      <c r="L45" s="456"/>
      <c r="M45" s="456"/>
      <c r="N45" s="456"/>
      <c r="O45" s="456"/>
      <c r="P45" s="456"/>
      <c r="Q45" s="456"/>
      <c r="R45" s="456"/>
      <c r="S45" s="456"/>
    </row>
    <row r="46" ht="37.5" spans="1:38">
      <c r="A46" s="238">
        <v>1</v>
      </c>
      <c r="B46" s="238" t="s">
        <v>14</v>
      </c>
      <c r="C46" s="238" t="s">
        <v>53</v>
      </c>
      <c r="D46" s="238" t="s">
        <v>53</v>
      </c>
      <c r="E46" s="238" t="s">
        <v>16</v>
      </c>
      <c r="F46" s="107">
        <v>3</v>
      </c>
      <c r="G46" s="107">
        <v>0</v>
      </c>
      <c r="H46" s="107">
        <f>F46+G46</f>
        <v>3</v>
      </c>
      <c r="I46" s="107">
        <v>3</v>
      </c>
      <c r="J46" s="107">
        <v>0</v>
      </c>
      <c r="K46" s="107">
        <f>I46+J46</f>
        <v>3</v>
      </c>
    </row>
    <row r="47" s="432" customFormat="1" ht="39" customHeight="1" spans="1:38">
      <c r="A47" s="454">
        <v>5</v>
      </c>
      <c r="B47" s="457" t="s">
        <v>14</v>
      </c>
      <c r="C47" s="457" t="s">
        <v>53</v>
      </c>
      <c r="D47" s="448" t="s">
        <v>20</v>
      </c>
      <c r="E47" s="448"/>
      <c r="F47" s="448">
        <v>0</v>
      </c>
      <c r="G47" s="448">
        <v>0</v>
      </c>
      <c r="H47" s="448">
        <v>0</v>
      </c>
      <c r="I47" s="448">
        <v>0</v>
      </c>
      <c r="J47" s="448">
        <v>0</v>
      </c>
      <c r="K47" s="448">
        <v>0</v>
      </c>
      <c r="N47" s="458"/>
      <c r="O47" s="459"/>
      <c r="P47" s="459"/>
      <c r="Q47" s="459"/>
      <c r="R47" s="459"/>
      <c r="S47" s="459"/>
    </row>
    <row r="48" s="432" customFormat="1" ht="37.5" spans="1:38">
      <c r="A48" s="455"/>
      <c r="B48" s="457" t="s">
        <v>14</v>
      </c>
      <c r="C48" s="457" t="s">
        <v>53</v>
      </c>
      <c r="D48" s="448" t="s">
        <v>21</v>
      </c>
      <c r="E48" s="448"/>
      <c r="F48" s="448">
        <f t="shared" ref="F48:K48" si="8">SUM(F46:F46)</f>
        <v>3</v>
      </c>
      <c r="G48" s="448">
        <f t="shared" si="8"/>
        <v>0</v>
      </c>
      <c r="H48" s="448">
        <f t="shared" si="8"/>
        <v>3</v>
      </c>
      <c r="I48" s="448">
        <f t="shared" si="8"/>
        <v>3</v>
      </c>
      <c r="J48" s="448">
        <f t="shared" si="8"/>
        <v>0</v>
      </c>
      <c r="K48" s="448">
        <f t="shared" si="8"/>
        <v>3</v>
      </c>
      <c r="N48" s="458"/>
      <c r="O48" s="459"/>
      <c r="P48" s="459"/>
      <c r="Q48" s="459"/>
      <c r="R48" s="459"/>
      <c r="S48" s="459"/>
    </row>
    <row r="49" ht="37.5" spans="1:19">
      <c r="A49" s="238">
        <v>1</v>
      </c>
      <c r="B49" s="238" t="s">
        <v>14</v>
      </c>
      <c r="C49" s="238" t="s">
        <v>54</v>
      </c>
      <c r="D49" s="238" t="s">
        <v>54</v>
      </c>
      <c r="E49" s="238" t="s">
        <v>16</v>
      </c>
      <c r="F49" s="107">
        <v>4</v>
      </c>
      <c r="G49" s="107">
        <v>0</v>
      </c>
      <c r="H49" s="107">
        <f>F49+G49</f>
        <v>4</v>
      </c>
      <c r="I49" s="107">
        <v>3</v>
      </c>
      <c r="J49" s="107">
        <v>0</v>
      </c>
      <c r="K49" s="107">
        <f>I49+J49</f>
        <v>3</v>
      </c>
    </row>
    <row r="50" ht="37.5" spans="1:19">
      <c r="A50" s="238">
        <v>2</v>
      </c>
      <c r="B50" s="238" t="s">
        <v>14</v>
      </c>
      <c r="C50" s="238" t="s">
        <v>54</v>
      </c>
      <c r="D50" s="238" t="s">
        <v>55</v>
      </c>
      <c r="E50" s="238" t="s">
        <v>18</v>
      </c>
      <c r="F50" s="107">
        <v>1</v>
      </c>
      <c r="G50" s="107">
        <v>0</v>
      </c>
      <c r="H50" s="107">
        <f>F50+G50</f>
        <v>1</v>
      </c>
      <c r="I50" s="107">
        <v>1</v>
      </c>
      <c r="J50" s="107">
        <v>0</v>
      </c>
      <c r="K50" s="107">
        <f>I50+J50</f>
        <v>1</v>
      </c>
    </row>
    <row r="51" ht="37.5" spans="1:19">
      <c r="A51" s="238">
        <v>3</v>
      </c>
      <c r="B51" s="238" t="s">
        <v>14</v>
      </c>
      <c r="C51" s="238" t="s">
        <v>54</v>
      </c>
      <c r="D51" s="238" t="s">
        <v>56</v>
      </c>
      <c r="E51" s="238" t="s">
        <v>18</v>
      </c>
      <c r="F51" s="107">
        <v>1</v>
      </c>
      <c r="G51" s="107">
        <v>0</v>
      </c>
      <c r="H51" s="107">
        <f>F51+G51</f>
        <v>1</v>
      </c>
      <c r="I51" s="107">
        <v>1</v>
      </c>
      <c r="J51" s="107">
        <v>0</v>
      </c>
      <c r="K51" s="107">
        <f>I51+J51</f>
        <v>1</v>
      </c>
    </row>
    <row r="52" ht="37.5" spans="1:19">
      <c r="A52" s="238">
        <v>4</v>
      </c>
      <c r="B52" s="238" t="s">
        <v>14</v>
      </c>
      <c r="C52" s="238" t="s">
        <v>54</v>
      </c>
      <c r="D52" s="238" t="s">
        <v>57</v>
      </c>
      <c r="E52" s="238" t="s">
        <v>18</v>
      </c>
      <c r="F52" s="107">
        <v>1</v>
      </c>
      <c r="G52" s="107">
        <v>0</v>
      </c>
      <c r="H52" s="107">
        <f>F52+G52</f>
        <v>1</v>
      </c>
      <c r="I52" s="107">
        <v>0</v>
      </c>
      <c r="J52" s="107">
        <v>0</v>
      </c>
      <c r="K52" s="107">
        <f>I52+J52</f>
        <v>0</v>
      </c>
    </row>
    <row r="53" ht="37.5" spans="1:19">
      <c r="A53" s="238">
        <v>5</v>
      </c>
      <c r="B53" s="238" t="s">
        <v>14</v>
      </c>
      <c r="C53" s="238" t="s">
        <v>54</v>
      </c>
      <c r="D53" s="238" t="s">
        <v>58</v>
      </c>
      <c r="E53" s="238" t="s">
        <v>18</v>
      </c>
      <c r="F53" s="107">
        <v>1</v>
      </c>
      <c r="G53" s="107">
        <v>0</v>
      </c>
      <c r="H53" s="107">
        <f>F53+G53</f>
        <v>1</v>
      </c>
      <c r="I53" s="107">
        <v>1</v>
      </c>
      <c r="J53" s="107">
        <v>0</v>
      </c>
      <c r="K53" s="107">
        <f>I53+J53</f>
        <v>1</v>
      </c>
    </row>
    <row r="54" s="432" customFormat="1" ht="37.5" spans="1:19">
      <c r="A54" s="454">
        <v>6</v>
      </c>
      <c r="B54" s="460" t="s">
        <v>14</v>
      </c>
      <c r="C54" s="457" t="s">
        <v>54</v>
      </c>
      <c r="D54" s="461" t="s">
        <v>20</v>
      </c>
      <c r="E54" s="462"/>
      <c r="F54" s="457">
        <f t="shared" ref="F54:K54" si="9">F50+F51+F52+F53</f>
        <v>4</v>
      </c>
      <c r="G54" s="457">
        <f t="shared" si="9"/>
        <v>0</v>
      </c>
      <c r="H54" s="457">
        <f t="shared" si="9"/>
        <v>4</v>
      </c>
      <c r="I54" s="457">
        <f t="shared" si="9"/>
        <v>3</v>
      </c>
      <c r="J54" s="457">
        <f t="shared" si="9"/>
        <v>0</v>
      </c>
      <c r="K54" s="457">
        <f t="shared" si="9"/>
        <v>3</v>
      </c>
      <c r="N54" s="458"/>
      <c r="O54" s="459"/>
      <c r="P54" s="459"/>
      <c r="Q54" s="459"/>
      <c r="R54" s="459"/>
      <c r="S54" s="459"/>
    </row>
    <row r="55" s="432" customFormat="1" ht="37.5" spans="1:19">
      <c r="A55" s="455"/>
      <c r="B55" s="460" t="s">
        <v>14</v>
      </c>
      <c r="C55" s="457" t="s">
        <v>54</v>
      </c>
      <c r="D55" s="461" t="s">
        <v>21</v>
      </c>
      <c r="E55" s="462"/>
      <c r="F55" s="457">
        <f t="shared" ref="F55:K55" si="10">F49+F54</f>
        <v>8</v>
      </c>
      <c r="G55" s="457">
        <f t="shared" si="10"/>
        <v>0</v>
      </c>
      <c r="H55" s="457">
        <f t="shared" si="10"/>
        <v>8</v>
      </c>
      <c r="I55" s="457">
        <f t="shared" si="10"/>
        <v>6</v>
      </c>
      <c r="J55" s="457">
        <f t="shared" si="10"/>
        <v>0</v>
      </c>
      <c r="K55" s="457">
        <f t="shared" si="10"/>
        <v>6</v>
      </c>
      <c r="N55" s="458"/>
      <c r="O55" s="459"/>
      <c r="P55" s="459"/>
      <c r="Q55" s="459"/>
      <c r="R55" s="459"/>
      <c r="S55" s="459"/>
    </row>
    <row r="56" ht="37.5" spans="1:19">
      <c r="A56" s="238">
        <v>1</v>
      </c>
      <c r="B56" s="238" t="s">
        <v>14</v>
      </c>
      <c r="C56" s="238" t="s">
        <v>59</v>
      </c>
      <c r="D56" s="238" t="s">
        <v>59</v>
      </c>
      <c r="E56" s="238" t="s">
        <v>16</v>
      </c>
      <c r="F56" s="238">
        <v>6</v>
      </c>
      <c r="G56" s="238">
        <v>0</v>
      </c>
      <c r="H56" s="107">
        <f>F56+G56</f>
        <v>6</v>
      </c>
      <c r="I56" s="238">
        <v>6</v>
      </c>
      <c r="J56" s="238">
        <v>0</v>
      </c>
      <c r="K56" s="107">
        <f>I56+J56</f>
        <v>6</v>
      </c>
    </row>
    <row r="57" ht="37.5" spans="1:19">
      <c r="A57" s="238">
        <v>2</v>
      </c>
      <c r="B57" s="238" t="s">
        <v>14</v>
      </c>
      <c r="C57" s="238" t="s">
        <v>59</v>
      </c>
      <c r="D57" s="238" t="s">
        <v>60</v>
      </c>
      <c r="E57" s="238" t="s">
        <v>18</v>
      </c>
      <c r="F57" s="238">
        <v>2</v>
      </c>
      <c r="G57" s="238">
        <v>0</v>
      </c>
      <c r="H57" s="107">
        <f>F57+G57</f>
        <v>2</v>
      </c>
      <c r="I57" s="238">
        <v>2</v>
      </c>
      <c r="J57" s="238">
        <v>0</v>
      </c>
      <c r="K57" s="107">
        <f>I57+J57</f>
        <v>2</v>
      </c>
    </row>
    <row r="58" s="432" customFormat="1" ht="37.5" spans="1:19">
      <c r="A58" s="454">
        <v>7</v>
      </c>
      <c r="B58" s="460" t="s">
        <v>14</v>
      </c>
      <c r="C58" s="457" t="s">
        <v>59</v>
      </c>
      <c r="D58" s="461" t="s">
        <v>20</v>
      </c>
      <c r="E58" s="462"/>
      <c r="F58" s="457">
        <f t="shared" ref="F58:K58" si="11">F57</f>
        <v>2</v>
      </c>
      <c r="G58" s="457">
        <f t="shared" si="11"/>
        <v>0</v>
      </c>
      <c r="H58" s="457">
        <f t="shared" si="11"/>
        <v>2</v>
      </c>
      <c r="I58" s="457">
        <f t="shared" si="11"/>
        <v>2</v>
      </c>
      <c r="J58" s="457">
        <f t="shared" si="11"/>
        <v>0</v>
      </c>
      <c r="K58" s="457">
        <f t="shared" si="11"/>
        <v>2</v>
      </c>
      <c r="N58" s="458"/>
      <c r="O58" s="459"/>
      <c r="P58" s="459"/>
      <c r="Q58" s="459"/>
      <c r="R58" s="459"/>
      <c r="S58" s="459"/>
    </row>
    <row r="59" s="432" customFormat="1" ht="37.5" spans="1:19">
      <c r="A59" s="455"/>
      <c r="B59" s="460" t="s">
        <v>14</v>
      </c>
      <c r="C59" s="457" t="s">
        <v>59</v>
      </c>
      <c r="D59" s="461" t="s">
        <v>21</v>
      </c>
      <c r="E59" s="462"/>
      <c r="F59" s="457">
        <f t="shared" ref="F59:K59" si="12">F56+F58</f>
        <v>8</v>
      </c>
      <c r="G59" s="457">
        <f t="shared" si="12"/>
        <v>0</v>
      </c>
      <c r="H59" s="457">
        <f t="shared" si="12"/>
        <v>8</v>
      </c>
      <c r="I59" s="457">
        <f t="shared" si="12"/>
        <v>8</v>
      </c>
      <c r="J59" s="457">
        <f t="shared" si="12"/>
        <v>0</v>
      </c>
      <c r="K59" s="457">
        <f t="shared" si="12"/>
        <v>8</v>
      </c>
      <c r="N59" s="458"/>
      <c r="O59" s="459"/>
      <c r="P59" s="459"/>
      <c r="Q59" s="459"/>
      <c r="R59" s="459"/>
      <c r="S59" s="459"/>
    </row>
    <row r="60" ht="37.5" spans="1:19">
      <c r="A60" s="238">
        <v>1</v>
      </c>
      <c r="B60" s="238" t="s">
        <v>14</v>
      </c>
      <c r="C60" s="238" t="s">
        <v>61</v>
      </c>
      <c r="D60" s="238" t="s">
        <v>61</v>
      </c>
      <c r="E60" s="238" t="s">
        <v>16</v>
      </c>
      <c r="F60" s="238">
        <v>4</v>
      </c>
      <c r="G60" s="238">
        <v>0</v>
      </c>
      <c r="H60" s="107">
        <f>F60+G60</f>
        <v>4</v>
      </c>
      <c r="I60" s="238">
        <v>3</v>
      </c>
      <c r="J60" s="238">
        <v>0</v>
      </c>
      <c r="K60" s="107">
        <f>I60+J60</f>
        <v>3</v>
      </c>
    </row>
    <row r="61" ht="37.5" spans="1:19">
      <c r="A61" s="238">
        <v>2</v>
      </c>
      <c r="B61" s="238" t="s">
        <v>14</v>
      </c>
      <c r="C61" s="238" t="s">
        <v>61</v>
      </c>
      <c r="D61" s="116" t="s">
        <v>62</v>
      </c>
      <c r="E61" s="238" t="s">
        <v>18</v>
      </c>
      <c r="F61" s="238">
        <v>1</v>
      </c>
      <c r="G61" s="238">
        <v>0</v>
      </c>
      <c r="H61" s="107">
        <f>F61+G61</f>
        <v>1</v>
      </c>
      <c r="I61" s="238">
        <v>1</v>
      </c>
      <c r="J61" s="238">
        <v>0</v>
      </c>
      <c r="K61" s="107">
        <f>I61+J61</f>
        <v>1</v>
      </c>
    </row>
    <row r="62" s="432" customFormat="1" ht="37.5" spans="1:19">
      <c r="A62" s="454">
        <v>8</v>
      </c>
      <c r="B62" s="460" t="s">
        <v>14</v>
      </c>
      <c r="C62" s="457" t="s">
        <v>61</v>
      </c>
      <c r="D62" s="461" t="s">
        <v>20</v>
      </c>
      <c r="E62" s="462"/>
      <c r="F62" s="457">
        <v>1</v>
      </c>
      <c r="G62" s="457">
        <v>0</v>
      </c>
      <c r="H62" s="457">
        <v>1</v>
      </c>
      <c r="I62" s="457">
        <v>1</v>
      </c>
      <c r="J62" s="457">
        <v>0</v>
      </c>
      <c r="K62" s="457">
        <v>1</v>
      </c>
      <c r="N62" s="458"/>
      <c r="O62" s="459"/>
      <c r="P62" s="459"/>
      <c r="Q62" s="459"/>
      <c r="R62" s="459"/>
      <c r="S62" s="459"/>
    </row>
    <row r="63" s="432" customFormat="1" ht="37.5" spans="1:19">
      <c r="A63" s="455"/>
      <c r="B63" s="460" t="s">
        <v>14</v>
      </c>
      <c r="C63" s="457" t="s">
        <v>61</v>
      </c>
      <c r="D63" s="461" t="s">
        <v>21</v>
      </c>
      <c r="E63" s="462"/>
      <c r="F63" s="457">
        <f t="shared" ref="F63:K63" si="13">F60+F62</f>
        <v>5</v>
      </c>
      <c r="G63" s="457">
        <f t="shared" si="13"/>
        <v>0</v>
      </c>
      <c r="H63" s="457">
        <f t="shared" si="13"/>
        <v>5</v>
      </c>
      <c r="I63" s="457">
        <f t="shared" si="13"/>
        <v>4</v>
      </c>
      <c r="J63" s="457">
        <f t="shared" si="13"/>
        <v>0</v>
      </c>
      <c r="K63" s="457">
        <f t="shared" si="13"/>
        <v>4</v>
      </c>
      <c r="N63" s="458"/>
      <c r="O63" s="459"/>
      <c r="P63" s="459"/>
      <c r="Q63" s="459"/>
      <c r="R63" s="459"/>
      <c r="S63" s="459"/>
    </row>
    <row r="64" ht="37.5" spans="1:19">
      <c r="A64" s="238">
        <v>1</v>
      </c>
      <c r="B64" s="238" t="s">
        <v>14</v>
      </c>
      <c r="C64" s="238" t="s">
        <v>63</v>
      </c>
      <c r="D64" s="238" t="s">
        <v>63</v>
      </c>
      <c r="E64" s="238" t="s">
        <v>16</v>
      </c>
      <c r="F64" s="238">
        <v>2</v>
      </c>
      <c r="G64" s="238">
        <v>0</v>
      </c>
      <c r="H64" s="107">
        <f>F64+G64</f>
        <v>2</v>
      </c>
      <c r="I64" s="238">
        <v>2</v>
      </c>
      <c r="J64" s="238">
        <v>0</v>
      </c>
      <c r="K64" s="107">
        <f>I64+J64</f>
        <v>2</v>
      </c>
    </row>
    <row r="65" s="432" customFormat="1" ht="30" customHeight="1" spans="1:19">
      <c r="A65" s="454">
        <v>9</v>
      </c>
      <c r="B65" s="457" t="s">
        <v>14</v>
      </c>
      <c r="C65" s="457" t="s">
        <v>63</v>
      </c>
      <c r="D65" s="461" t="s">
        <v>20</v>
      </c>
      <c r="E65" s="462"/>
      <c r="F65" s="457">
        <v>0</v>
      </c>
      <c r="G65" s="457">
        <v>0</v>
      </c>
      <c r="H65" s="457">
        <v>0</v>
      </c>
      <c r="I65" s="457">
        <v>0</v>
      </c>
      <c r="J65" s="457">
        <v>0</v>
      </c>
      <c r="K65" s="457">
        <v>0</v>
      </c>
      <c r="N65" s="458"/>
      <c r="O65" s="459"/>
      <c r="P65" s="459"/>
      <c r="Q65" s="459"/>
      <c r="R65" s="459"/>
      <c r="S65" s="459"/>
    </row>
    <row r="66" s="432" customFormat="1" ht="37.5" spans="1:19">
      <c r="A66" s="455"/>
      <c r="B66" s="457" t="s">
        <v>14</v>
      </c>
      <c r="C66" s="457" t="s">
        <v>63</v>
      </c>
      <c r="D66" s="461" t="s">
        <v>21</v>
      </c>
      <c r="E66" s="462"/>
      <c r="F66" s="457">
        <f t="shared" ref="F66:K66" si="14">SUM(F64:F64)</f>
        <v>2</v>
      </c>
      <c r="G66" s="457">
        <f t="shared" si="14"/>
        <v>0</v>
      </c>
      <c r="H66" s="457">
        <f t="shared" si="14"/>
        <v>2</v>
      </c>
      <c r="I66" s="457">
        <f t="shared" si="14"/>
        <v>2</v>
      </c>
      <c r="J66" s="457">
        <f t="shared" si="14"/>
        <v>0</v>
      </c>
      <c r="K66" s="457">
        <f t="shared" si="14"/>
        <v>2</v>
      </c>
      <c r="N66" s="458"/>
      <c r="O66" s="459"/>
      <c r="P66" s="459"/>
      <c r="Q66" s="459"/>
      <c r="R66" s="459"/>
      <c r="S66" s="459"/>
    </row>
    <row r="67" ht="37.5" spans="1:19">
      <c r="A67" s="238">
        <v>1</v>
      </c>
      <c r="B67" s="238" t="s">
        <v>14</v>
      </c>
      <c r="C67" s="238" t="s">
        <v>64</v>
      </c>
      <c r="D67" s="238" t="s">
        <v>64</v>
      </c>
      <c r="E67" s="238" t="s">
        <v>16</v>
      </c>
      <c r="F67" s="238">
        <v>2</v>
      </c>
      <c r="G67" s="238">
        <v>0</v>
      </c>
      <c r="H67" s="107">
        <f>F67+G67</f>
        <v>2</v>
      </c>
      <c r="I67" s="238">
        <v>2</v>
      </c>
      <c r="J67" s="238">
        <v>0</v>
      </c>
      <c r="K67" s="107">
        <f>I67+J67</f>
        <v>2</v>
      </c>
    </row>
    <row r="68" ht="37.5" spans="1:19">
      <c r="A68" s="238">
        <v>2</v>
      </c>
      <c r="B68" s="238" t="s">
        <v>14</v>
      </c>
      <c r="C68" s="238" t="s">
        <v>64</v>
      </c>
      <c r="D68" s="296" t="s">
        <v>65</v>
      </c>
      <c r="E68" s="238" t="s">
        <v>18</v>
      </c>
      <c r="F68" s="238">
        <v>1</v>
      </c>
      <c r="G68" s="238">
        <v>0</v>
      </c>
      <c r="H68" s="107">
        <f>F68+G68</f>
        <v>1</v>
      </c>
      <c r="I68" s="238">
        <v>1</v>
      </c>
      <c r="J68" s="238">
        <v>0</v>
      </c>
      <c r="K68" s="107">
        <f>I68+J68</f>
        <v>1</v>
      </c>
    </row>
    <row r="69" ht="37.5" spans="1:19">
      <c r="A69" s="238">
        <v>3</v>
      </c>
      <c r="B69" s="238" t="s">
        <v>14</v>
      </c>
      <c r="C69" s="238" t="s">
        <v>64</v>
      </c>
      <c r="D69" s="238" t="s">
        <v>66</v>
      </c>
      <c r="E69" s="238" t="s">
        <v>18</v>
      </c>
      <c r="F69" s="238">
        <v>1</v>
      </c>
      <c r="G69" s="238">
        <v>0</v>
      </c>
      <c r="H69" s="107">
        <f>F69+G69</f>
        <v>1</v>
      </c>
      <c r="I69" s="238">
        <v>1</v>
      </c>
      <c r="J69" s="238">
        <v>0</v>
      </c>
      <c r="K69" s="107">
        <f>I69+J69</f>
        <v>1</v>
      </c>
    </row>
    <row r="70" s="432" customFormat="1" ht="37.5" spans="1:19">
      <c r="A70" s="454">
        <v>10</v>
      </c>
      <c r="B70" s="460" t="s">
        <v>14</v>
      </c>
      <c r="C70" s="457" t="s">
        <v>64</v>
      </c>
      <c r="D70" s="461" t="s">
        <v>20</v>
      </c>
      <c r="E70" s="462"/>
      <c r="F70" s="457">
        <f t="shared" ref="F70:K70" si="15">F68+F69</f>
        <v>2</v>
      </c>
      <c r="G70" s="457">
        <f t="shared" si="15"/>
        <v>0</v>
      </c>
      <c r="H70" s="457">
        <f t="shared" si="15"/>
        <v>2</v>
      </c>
      <c r="I70" s="457">
        <f t="shared" si="15"/>
        <v>2</v>
      </c>
      <c r="J70" s="457">
        <f t="shared" si="15"/>
        <v>0</v>
      </c>
      <c r="K70" s="457">
        <f t="shared" si="15"/>
        <v>2</v>
      </c>
      <c r="N70" s="458"/>
      <c r="O70" s="459"/>
      <c r="P70" s="459"/>
      <c r="Q70" s="459"/>
      <c r="R70" s="459"/>
      <c r="S70" s="459"/>
    </row>
    <row r="71" s="432" customFormat="1" ht="37.5" spans="1:19">
      <c r="A71" s="455"/>
      <c r="B71" s="460" t="s">
        <v>14</v>
      </c>
      <c r="C71" s="457" t="s">
        <v>64</v>
      </c>
      <c r="D71" s="461" t="s">
        <v>21</v>
      </c>
      <c r="E71" s="462"/>
      <c r="F71" s="457">
        <f t="shared" ref="F71:K71" si="16">F67+F70</f>
        <v>4</v>
      </c>
      <c r="G71" s="457">
        <f t="shared" si="16"/>
        <v>0</v>
      </c>
      <c r="H71" s="457">
        <f t="shared" si="16"/>
        <v>4</v>
      </c>
      <c r="I71" s="457">
        <f t="shared" si="16"/>
        <v>4</v>
      </c>
      <c r="J71" s="457">
        <f t="shared" si="16"/>
        <v>0</v>
      </c>
      <c r="K71" s="457">
        <f t="shared" si="16"/>
        <v>4</v>
      </c>
      <c r="N71" s="458"/>
      <c r="O71" s="459"/>
      <c r="P71" s="459"/>
      <c r="Q71" s="459"/>
      <c r="R71" s="459"/>
      <c r="S71" s="459"/>
    </row>
    <row r="72" ht="37.5" spans="1:19">
      <c r="A72" s="238">
        <v>1</v>
      </c>
      <c r="B72" s="463" t="s">
        <v>14</v>
      </c>
      <c r="C72" s="463" t="s">
        <v>67</v>
      </c>
      <c r="D72" s="463" t="s">
        <v>67</v>
      </c>
      <c r="E72" s="463" t="s">
        <v>16</v>
      </c>
      <c r="F72" s="463">
        <v>2</v>
      </c>
      <c r="G72" s="463">
        <v>0</v>
      </c>
      <c r="H72" s="107">
        <f t="shared" ref="H72:H78" si="17">F72+G72</f>
        <v>2</v>
      </c>
      <c r="I72" s="463">
        <v>1</v>
      </c>
      <c r="J72" s="463">
        <v>0</v>
      </c>
      <c r="K72" s="107">
        <f t="shared" ref="K72:K78" si="18">I72+J72</f>
        <v>1</v>
      </c>
    </row>
    <row r="73" ht="37.5" spans="1:19">
      <c r="A73" s="238">
        <v>2</v>
      </c>
      <c r="B73" s="463" t="s">
        <v>14</v>
      </c>
      <c r="C73" s="463" t="s">
        <v>67</v>
      </c>
      <c r="D73" s="463" t="s">
        <v>68</v>
      </c>
      <c r="E73" s="463" t="s">
        <v>18</v>
      </c>
      <c r="F73" s="463">
        <v>2</v>
      </c>
      <c r="G73" s="463">
        <v>0</v>
      </c>
      <c r="H73" s="107">
        <f t="shared" si="17"/>
        <v>2</v>
      </c>
      <c r="I73" s="463">
        <v>2</v>
      </c>
      <c r="J73" s="463">
        <v>0</v>
      </c>
      <c r="K73" s="107">
        <f t="shared" si="18"/>
        <v>2</v>
      </c>
    </row>
    <row r="74" s="432" customFormat="1" ht="37.5" spans="1:19">
      <c r="A74" s="454">
        <v>11</v>
      </c>
      <c r="B74" s="464" t="s">
        <v>14</v>
      </c>
      <c r="C74" s="465" t="s">
        <v>67</v>
      </c>
      <c r="D74" s="466" t="s">
        <v>20</v>
      </c>
      <c r="E74" s="467"/>
      <c r="F74" s="465">
        <f>F73</f>
        <v>2</v>
      </c>
      <c r="G74" s="465">
        <f>G73</f>
        <v>0</v>
      </c>
      <c r="H74" s="465">
        <f t="shared" si="17"/>
        <v>2</v>
      </c>
      <c r="I74" s="465">
        <f>I73</f>
        <v>2</v>
      </c>
      <c r="J74" s="465">
        <f>J73</f>
        <v>0</v>
      </c>
      <c r="K74" s="465">
        <f t="shared" si="18"/>
        <v>2</v>
      </c>
      <c r="N74" s="458"/>
      <c r="O74" s="459"/>
      <c r="P74" s="459"/>
      <c r="Q74" s="459"/>
      <c r="R74" s="459"/>
      <c r="S74" s="459"/>
    </row>
    <row r="75" s="432" customFormat="1" ht="37.5" spans="1:19">
      <c r="A75" s="455"/>
      <c r="B75" s="464" t="s">
        <v>14</v>
      </c>
      <c r="C75" s="465" t="s">
        <v>67</v>
      </c>
      <c r="D75" s="466" t="s">
        <v>21</v>
      </c>
      <c r="E75" s="467"/>
      <c r="F75" s="465">
        <f>F72+F74</f>
        <v>4</v>
      </c>
      <c r="G75" s="465">
        <f>G72+G74</f>
        <v>0</v>
      </c>
      <c r="H75" s="465">
        <f t="shared" si="17"/>
        <v>4</v>
      </c>
      <c r="I75" s="465">
        <f>I72+I74</f>
        <v>3</v>
      </c>
      <c r="J75" s="465">
        <f>J72+J74</f>
        <v>0</v>
      </c>
      <c r="K75" s="465">
        <f t="shared" si="18"/>
        <v>3</v>
      </c>
      <c r="N75" s="458"/>
      <c r="O75" s="459"/>
      <c r="P75" s="459"/>
      <c r="Q75" s="459"/>
      <c r="R75" s="459"/>
      <c r="S75" s="459"/>
    </row>
    <row r="76" ht="37.5" spans="1:19">
      <c r="A76" s="238">
        <v>1</v>
      </c>
      <c r="B76" s="238" t="s">
        <v>14</v>
      </c>
      <c r="C76" s="238" t="s">
        <v>69</v>
      </c>
      <c r="D76" s="238" t="s">
        <v>69</v>
      </c>
      <c r="E76" s="238" t="s">
        <v>16</v>
      </c>
      <c r="F76" s="238">
        <v>4</v>
      </c>
      <c r="G76" s="238">
        <v>0</v>
      </c>
      <c r="H76" s="107">
        <f t="shared" si="17"/>
        <v>4</v>
      </c>
      <c r="I76" s="238">
        <v>4</v>
      </c>
      <c r="J76" s="238">
        <v>0</v>
      </c>
      <c r="K76" s="107">
        <f t="shared" si="18"/>
        <v>4</v>
      </c>
    </row>
    <row r="77" ht="37.5" spans="1:19">
      <c r="A77" s="238">
        <v>2</v>
      </c>
      <c r="B77" s="238" t="s">
        <v>14</v>
      </c>
      <c r="C77" s="238" t="s">
        <v>69</v>
      </c>
      <c r="D77" s="238" t="s">
        <v>70</v>
      </c>
      <c r="E77" s="238" t="s">
        <v>18</v>
      </c>
      <c r="F77" s="238">
        <v>1</v>
      </c>
      <c r="G77" s="238">
        <v>0</v>
      </c>
      <c r="H77" s="107">
        <f t="shared" si="17"/>
        <v>1</v>
      </c>
      <c r="I77" s="238">
        <v>1</v>
      </c>
      <c r="J77" s="238">
        <v>0</v>
      </c>
      <c r="K77" s="107">
        <f t="shared" si="18"/>
        <v>1</v>
      </c>
    </row>
    <row r="78" ht="37.5" spans="1:19">
      <c r="A78" s="238">
        <v>3</v>
      </c>
      <c r="B78" s="238" t="s">
        <v>14</v>
      </c>
      <c r="C78" s="238" t="s">
        <v>69</v>
      </c>
      <c r="D78" s="238" t="s">
        <v>71</v>
      </c>
      <c r="E78" s="238" t="s">
        <v>18</v>
      </c>
      <c r="F78" s="238">
        <v>3</v>
      </c>
      <c r="G78" s="238">
        <v>0</v>
      </c>
      <c r="H78" s="107">
        <f t="shared" si="17"/>
        <v>3</v>
      </c>
      <c r="I78" s="238">
        <v>3</v>
      </c>
      <c r="J78" s="238">
        <v>0</v>
      </c>
      <c r="K78" s="107">
        <f t="shared" si="18"/>
        <v>3</v>
      </c>
    </row>
    <row r="79" s="432" customFormat="1" ht="37.5" spans="1:19">
      <c r="A79" s="454">
        <v>12</v>
      </c>
      <c r="B79" s="460" t="s">
        <v>14</v>
      </c>
      <c r="C79" s="457" t="s">
        <v>69</v>
      </c>
      <c r="D79" s="461" t="s">
        <v>20</v>
      </c>
      <c r="E79" s="462"/>
      <c r="F79" s="457">
        <f t="shared" ref="F79:K79" si="19">F77+F78</f>
        <v>4</v>
      </c>
      <c r="G79" s="457">
        <f t="shared" si="19"/>
        <v>0</v>
      </c>
      <c r="H79" s="457">
        <f t="shared" si="19"/>
        <v>4</v>
      </c>
      <c r="I79" s="457">
        <f t="shared" si="19"/>
        <v>4</v>
      </c>
      <c r="J79" s="457">
        <f t="shared" si="19"/>
        <v>0</v>
      </c>
      <c r="K79" s="457">
        <f t="shared" si="19"/>
        <v>4</v>
      </c>
      <c r="N79" s="458"/>
      <c r="O79" s="459"/>
      <c r="P79" s="459"/>
      <c r="Q79" s="459"/>
      <c r="R79" s="459"/>
      <c r="S79" s="459"/>
    </row>
    <row r="80" s="432" customFormat="1" ht="37.5" spans="1:19">
      <c r="A80" s="455"/>
      <c r="B80" s="460" t="s">
        <v>14</v>
      </c>
      <c r="C80" s="457" t="s">
        <v>69</v>
      </c>
      <c r="D80" s="461" t="s">
        <v>21</v>
      </c>
      <c r="E80" s="462"/>
      <c r="F80" s="457">
        <f t="shared" ref="F80:K80" si="20">F76+F79</f>
        <v>8</v>
      </c>
      <c r="G80" s="457">
        <f t="shared" si="20"/>
        <v>0</v>
      </c>
      <c r="H80" s="457">
        <f t="shared" si="20"/>
        <v>8</v>
      </c>
      <c r="I80" s="457">
        <f t="shared" si="20"/>
        <v>8</v>
      </c>
      <c r="J80" s="457">
        <f t="shared" si="20"/>
        <v>0</v>
      </c>
      <c r="K80" s="457">
        <f t="shared" si="20"/>
        <v>8</v>
      </c>
      <c r="N80" s="458"/>
      <c r="O80" s="459"/>
      <c r="P80" s="459"/>
      <c r="Q80" s="459"/>
      <c r="R80" s="459"/>
      <c r="S80" s="459"/>
    </row>
    <row r="81" ht="37.5" spans="1:11">
      <c r="A81" s="238">
        <v>1</v>
      </c>
      <c r="B81" s="238" t="s">
        <v>14</v>
      </c>
      <c r="C81" s="238" t="s">
        <v>72</v>
      </c>
      <c r="D81" s="238" t="s">
        <v>73</v>
      </c>
      <c r="E81" s="238" t="s">
        <v>18</v>
      </c>
      <c r="F81" s="238">
        <v>10</v>
      </c>
      <c r="G81" s="238">
        <v>0</v>
      </c>
      <c r="H81" s="107">
        <f t="shared" ref="H81:H97" si="21">F81+G81</f>
        <v>10</v>
      </c>
      <c r="I81" s="238">
        <v>10</v>
      </c>
      <c r="J81" s="238">
        <v>0</v>
      </c>
      <c r="K81" s="107">
        <f t="shared" ref="K81:K97" si="22">I81+J81</f>
        <v>10</v>
      </c>
    </row>
    <row r="82" ht="37.5" spans="1:11">
      <c r="A82" s="238">
        <v>2</v>
      </c>
      <c r="B82" s="238" t="s">
        <v>14</v>
      </c>
      <c r="C82" s="238" t="s">
        <v>72</v>
      </c>
      <c r="D82" s="238" t="s">
        <v>74</v>
      </c>
      <c r="E82" s="238" t="s">
        <v>18</v>
      </c>
      <c r="F82" s="238">
        <v>2</v>
      </c>
      <c r="G82" s="238">
        <v>0</v>
      </c>
      <c r="H82" s="107">
        <f t="shared" si="21"/>
        <v>2</v>
      </c>
      <c r="I82" s="238">
        <v>2</v>
      </c>
      <c r="J82" s="238">
        <v>0</v>
      </c>
      <c r="K82" s="107">
        <f t="shared" si="22"/>
        <v>2</v>
      </c>
    </row>
    <row r="83" ht="37.5" spans="1:11">
      <c r="A83" s="238">
        <v>3</v>
      </c>
      <c r="B83" s="238" t="s">
        <v>14</v>
      </c>
      <c r="C83" s="238" t="s">
        <v>72</v>
      </c>
      <c r="D83" s="238" t="s">
        <v>75</v>
      </c>
      <c r="E83" s="238" t="s">
        <v>18</v>
      </c>
      <c r="F83" s="238">
        <v>7</v>
      </c>
      <c r="G83" s="238">
        <v>0</v>
      </c>
      <c r="H83" s="107">
        <f t="shared" si="21"/>
        <v>7</v>
      </c>
      <c r="I83" s="238">
        <v>7</v>
      </c>
      <c r="J83" s="238">
        <v>0</v>
      </c>
      <c r="K83" s="107">
        <f t="shared" si="22"/>
        <v>7</v>
      </c>
    </row>
    <row r="84" ht="56.25" spans="1:11">
      <c r="A84" s="238">
        <v>4</v>
      </c>
      <c r="B84" s="238" t="s">
        <v>14</v>
      </c>
      <c r="C84" s="238" t="s">
        <v>72</v>
      </c>
      <c r="D84" s="238" t="s">
        <v>76</v>
      </c>
      <c r="E84" s="238" t="s">
        <v>18</v>
      </c>
      <c r="F84" s="238">
        <v>2</v>
      </c>
      <c r="G84" s="238">
        <v>0</v>
      </c>
      <c r="H84" s="107">
        <f t="shared" si="21"/>
        <v>2</v>
      </c>
      <c r="I84" s="238">
        <v>2</v>
      </c>
      <c r="J84" s="238">
        <v>0</v>
      </c>
      <c r="K84" s="107">
        <f t="shared" si="22"/>
        <v>2</v>
      </c>
    </row>
    <row r="85" ht="37.5" spans="1:11">
      <c r="A85" s="238">
        <v>5</v>
      </c>
      <c r="B85" s="238" t="s">
        <v>14</v>
      </c>
      <c r="C85" s="238" t="s">
        <v>72</v>
      </c>
      <c r="D85" s="238" t="s">
        <v>77</v>
      </c>
      <c r="E85" s="238" t="s">
        <v>18</v>
      </c>
      <c r="F85" s="238">
        <v>1</v>
      </c>
      <c r="G85" s="238">
        <v>0</v>
      </c>
      <c r="H85" s="107">
        <f t="shared" si="21"/>
        <v>1</v>
      </c>
      <c r="I85" s="238">
        <v>1</v>
      </c>
      <c r="J85" s="238">
        <v>0</v>
      </c>
      <c r="K85" s="107">
        <f t="shared" si="22"/>
        <v>1</v>
      </c>
    </row>
    <row r="86" ht="37.5" spans="1:11">
      <c r="A86" s="238">
        <v>6</v>
      </c>
      <c r="B86" s="238" t="s">
        <v>14</v>
      </c>
      <c r="C86" s="238" t="s">
        <v>72</v>
      </c>
      <c r="D86" s="238" t="s">
        <v>78</v>
      </c>
      <c r="E86" s="238" t="s">
        <v>18</v>
      </c>
      <c r="F86" s="238">
        <v>1</v>
      </c>
      <c r="G86" s="238">
        <v>0</v>
      </c>
      <c r="H86" s="107">
        <f t="shared" si="21"/>
        <v>1</v>
      </c>
      <c r="I86" s="238">
        <v>1</v>
      </c>
      <c r="J86" s="238">
        <v>0</v>
      </c>
      <c r="K86" s="107">
        <f t="shared" si="22"/>
        <v>1</v>
      </c>
    </row>
    <row r="87" ht="37.5" spans="1:11">
      <c r="A87" s="238">
        <v>7</v>
      </c>
      <c r="B87" s="238" t="s">
        <v>14</v>
      </c>
      <c r="C87" s="238" t="s">
        <v>72</v>
      </c>
      <c r="D87" s="238" t="s">
        <v>79</v>
      </c>
      <c r="E87" s="238" t="s">
        <v>18</v>
      </c>
      <c r="F87" s="238">
        <v>2</v>
      </c>
      <c r="G87" s="238">
        <v>0</v>
      </c>
      <c r="H87" s="107">
        <f t="shared" si="21"/>
        <v>2</v>
      </c>
      <c r="I87" s="238">
        <v>2</v>
      </c>
      <c r="J87" s="238">
        <v>0</v>
      </c>
      <c r="K87" s="107">
        <f t="shared" si="22"/>
        <v>2</v>
      </c>
    </row>
    <row r="88" ht="37.5" spans="1:11">
      <c r="A88" s="238">
        <v>8</v>
      </c>
      <c r="B88" s="238" t="s">
        <v>14</v>
      </c>
      <c r="C88" s="238" t="s">
        <v>72</v>
      </c>
      <c r="D88" s="238" t="s">
        <v>80</v>
      </c>
      <c r="E88" s="238" t="s">
        <v>18</v>
      </c>
      <c r="F88" s="238">
        <v>1</v>
      </c>
      <c r="G88" s="238">
        <v>0</v>
      </c>
      <c r="H88" s="107">
        <f t="shared" si="21"/>
        <v>1</v>
      </c>
      <c r="I88" s="238">
        <v>1</v>
      </c>
      <c r="J88" s="238">
        <v>0</v>
      </c>
      <c r="K88" s="107">
        <f t="shared" si="22"/>
        <v>1</v>
      </c>
    </row>
    <row r="89" ht="37.5" spans="1:11">
      <c r="A89" s="238">
        <v>9</v>
      </c>
      <c r="B89" s="238" t="s">
        <v>14</v>
      </c>
      <c r="C89" s="238" t="s">
        <v>72</v>
      </c>
      <c r="D89" s="238" t="s">
        <v>81</v>
      </c>
      <c r="E89" s="238" t="s">
        <v>18</v>
      </c>
      <c r="F89" s="238">
        <v>1</v>
      </c>
      <c r="G89" s="238">
        <v>0</v>
      </c>
      <c r="H89" s="107">
        <f t="shared" si="21"/>
        <v>1</v>
      </c>
      <c r="I89" s="238">
        <v>1</v>
      </c>
      <c r="J89" s="238">
        <v>0</v>
      </c>
      <c r="K89" s="107">
        <f t="shared" si="22"/>
        <v>1</v>
      </c>
    </row>
    <row r="90" ht="37.5" spans="1:11">
      <c r="A90" s="238">
        <v>10</v>
      </c>
      <c r="B90" s="238" t="s">
        <v>14</v>
      </c>
      <c r="C90" s="238" t="s">
        <v>72</v>
      </c>
      <c r="D90" s="238" t="s">
        <v>82</v>
      </c>
      <c r="E90" s="238" t="s">
        <v>18</v>
      </c>
      <c r="F90" s="238">
        <v>4</v>
      </c>
      <c r="G90" s="238">
        <v>0</v>
      </c>
      <c r="H90" s="107">
        <f t="shared" si="21"/>
        <v>4</v>
      </c>
      <c r="I90" s="238">
        <v>4</v>
      </c>
      <c r="J90" s="238">
        <v>0</v>
      </c>
      <c r="K90" s="107">
        <f t="shared" si="22"/>
        <v>4</v>
      </c>
    </row>
    <row r="91" ht="37.5" spans="1:11">
      <c r="A91" s="238">
        <v>11</v>
      </c>
      <c r="B91" s="238" t="s">
        <v>14</v>
      </c>
      <c r="C91" s="238" t="s">
        <v>72</v>
      </c>
      <c r="D91" s="238" t="s">
        <v>83</v>
      </c>
      <c r="E91" s="238" t="s">
        <v>18</v>
      </c>
      <c r="F91" s="238">
        <v>2</v>
      </c>
      <c r="G91" s="238">
        <v>0</v>
      </c>
      <c r="H91" s="107">
        <f t="shared" si="21"/>
        <v>2</v>
      </c>
      <c r="I91" s="238">
        <v>2</v>
      </c>
      <c r="J91" s="238">
        <v>0</v>
      </c>
      <c r="K91" s="107">
        <f t="shared" si="22"/>
        <v>2</v>
      </c>
    </row>
    <row r="92" ht="37.5" spans="1:11">
      <c r="A92" s="238">
        <v>12</v>
      </c>
      <c r="B92" s="238" t="s">
        <v>14</v>
      </c>
      <c r="C92" s="238" t="s">
        <v>72</v>
      </c>
      <c r="D92" s="238" t="s">
        <v>84</v>
      </c>
      <c r="E92" s="238" t="s">
        <v>18</v>
      </c>
      <c r="F92" s="238">
        <v>2</v>
      </c>
      <c r="G92" s="238">
        <v>0</v>
      </c>
      <c r="H92" s="107">
        <f t="shared" si="21"/>
        <v>2</v>
      </c>
      <c r="I92" s="238">
        <v>2</v>
      </c>
      <c r="J92" s="238">
        <v>0</v>
      </c>
      <c r="K92" s="107">
        <f t="shared" si="22"/>
        <v>2</v>
      </c>
    </row>
    <row r="93" ht="37.5" spans="1:11">
      <c r="A93" s="238">
        <v>13</v>
      </c>
      <c r="B93" s="238" t="s">
        <v>14</v>
      </c>
      <c r="C93" s="238" t="s">
        <v>72</v>
      </c>
      <c r="D93" s="238" t="s">
        <v>85</v>
      </c>
      <c r="E93" s="238" t="s">
        <v>18</v>
      </c>
      <c r="F93" s="238">
        <v>3</v>
      </c>
      <c r="G93" s="238">
        <v>0</v>
      </c>
      <c r="H93" s="107">
        <f t="shared" si="21"/>
        <v>3</v>
      </c>
      <c r="I93" s="238">
        <v>3</v>
      </c>
      <c r="J93" s="238">
        <v>0</v>
      </c>
      <c r="K93" s="107">
        <f t="shared" si="22"/>
        <v>3</v>
      </c>
    </row>
    <row r="94" ht="37.5" spans="1:11">
      <c r="A94" s="238">
        <v>14</v>
      </c>
      <c r="B94" s="238" t="s">
        <v>14</v>
      </c>
      <c r="C94" s="238" t="s">
        <v>72</v>
      </c>
      <c r="D94" s="238" t="s">
        <v>86</v>
      </c>
      <c r="E94" s="238" t="s">
        <v>18</v>
      </c>
      <c r="F94" s="238">
        <v>1</v>
      </c>
      <c r="G94" s="238">
        <v>0</v>
      </c>
      <c r="H94" s="107">
        <f t="shared" si="21"/>
        <v>1</v>
      </c>
      <c r="I94" s="238">
        <v>1</v>
      </c>
      <c r="J94" s="238">
        <v>0</v>
      </c>
      <c r="K94" s="107">
        <f t="shared" si="22"/>
        <v>1</v>
      </c>
    </row>
    <row r="95" ht="37.5" spans="1:11">
      <c r="A95" s="238">
        <v>15</v>
      </c>
      <c r="B95" s="238" t="s">
        <v>14</v>
      </c>
      <c r="C95" s="238" t="s">
        <v>72</v>
      </c>
      <c r="D95" s="238" t="s">
        <v>87</v>
      </c>
      <c r="E95" s="238" t="s">
        <v>18</v>
      </c>
      <c r="F95" s="238">
        <v>3</v>
      </c>
      <c r="G95" s="238">
        <v>0</v>
      </c>
      <c r="H95" s="107">
        <f t="shared" si="21"/>
        <v>3</v>
      </c>
      <c r="I95" s="238">
        <v>3</v>
      </c>
      <c r="J95" s="238">
        <v>0</v>
      </c>
      <c r="K95" s="107">
        <f t="shared" si="22"/>
        <v>3</v>
      </c>
    </row>
    <row r="96" ht="56.25" spans="1:11">
      <c r="A96" s="238">
        <v>16</v>
      </c>
      <c r="B96" s="238" t="s">
        <v>14</v>
      </c>
      <c r="C96" s="238" t="s">
        <v>72</v>
      </c>
      <c r="D96" s="238" t="s">
        <v>88</v>
      </c>
      <c r="E96" s="238" t="s">
        <v>18</v>
      </c>
      <c r="F96" s="238">
        <v>2</v>
      </c>
      <c r="G96" s="238">
        <v>0</v>
      </c>
      <c r="H96" s="107">
        <f t="shared" si="21"/>
        <v>2</v>
      </c>
      <c r="I96" s="238">
        <v>2</v>
      </c>
      <c r="J96" s="238">
        <v>0</v>
      </c>
      <c r="K96" s="107">
        <f t="shared" si="22"/>
        <v>2</v>
      </c>
    </row>
    <row r="97" ht="56.25" spans="1:19">
      <c r="A97" s="238">
        <v>17</v>
      </c>
      <c r="B97" s="238" t="s">
        <v>14</v>
      </c>
      <c r="C97" s="238" t="s">
        <v>72</v>
      </c>
      <c r="D97" s="238" t="s">
        <v>89</v>
      </c>
      <c r="E97" s="238" t="s">
        <v>18</v>
      </c>
      <c r="F97" s="238">
        <v>3</v>
      </c>
      <c r="G97" s="238">
        <v>0</v>
      </c>
      <c r="H97" s="107">
        <f t="shared" si="21"/>
        <v>3</v>
      </c>
      <c r="I97" s="238">
        <v>3</v>
      </c>
      <c r="J97" s="238">
        <v>0</v>
      </c>
      <c r="K97" s="107">
        <f t="shared" si="22"/>
        <v>3</v>
      </c>
    </row>
    <row r="98" s="432" customFormat="1" ht="37.5" spans="1:19">
      <c r="A98" s="454">
        <v>13</v>
      </c>
      <c r="B98" s="460" t="s">
        <v>14</v>
      </c>
      <c r="C98" s="457" t="s">
        <v>72</v>
      </c>
      <c r="D98" s="461" t="s">
        <v>20</v>
      </c>
      <c r="E98" s="462"/>
      <c r="F98" s="457">
        <f>SUM(F81:F97)</f>
        <v>47</v>
      </c>
      <c r="G98" s="457">
        <v>0</v>
      </c>
      <c r="H98" s="457">
        <f>SUM(H81:H97)</f>
        <v>47</v>
      </c>
      <c r="I98" s="457">
        <f>SUM(I81:I97)</f>
        <v>47</v>
      </c>
      <c r="J98" s="457">
        <v>0</v>
      </c>
      <c r="K98" s="457">
        <f>SUM(K81:K97)</f>
        <v>47</v>
      </c>
      <c r="N98" s="458"/>
      <c r="O98" s="459"/>
      <c r="P98" s="459"/>
      <c r="Q98" s="459"/>
      <c r="R98" s="459"/>
      <c r="S98" s="459"/>
    </row>
    <row r="99" s="432" customFormat="1" ht="37.5" spans="1:19">
      <c r="A99" s="455"/>
      <c r="B99" s="460" t="s">
        <v>14</v>
      </c>
      <c r="C99" s="457" t="s">
        <v>72</v>
      </c>
      <c r="D99" s="461" t="s">
        <v>21</v>
      </c>
      <c r="E99" s="462"/>
      <c r="F99" s="457">
        <v>47</v>
      </c>
      <c r="G99" s="457">
        <v>0</v>
      </c>
      <c r="H99" s="457">
        <v>47</v>
      </c>
      <c r="I99" s="457">
        <v>47</v>
      </c>
      <c r="J99" s="457">
        <v>0</v>
      </c>
      <c r="K99" s="457">
        <v>47</v>
      </c>
      <c r="N99" s="458"/>
      <c r="O99" s="459"/>
      <c r="P99" s="459"/>
      <c r="Q99" s="459"/>
      <c r="R99" s="459"/>
      <c r="S99" s="459"/>
    </row>
    <row r="100" ht="37.5" spans="1:19">
      <c r="A100" s="104">
        <v>1</v>
      </c>
      <c r="B100" s="104" t="s">
        <v>14</v>
      </c>
      <c r="C100" s="104" t="s">
        <v>90</v>
      </c>
      <c r="D100" s="104" t="s">
        <v>90</v>
      </c>
      <c r="E100" s="104" t="s">
        <v>16</v>
      </c>
      <c r="F100" s="104">
        <v>13</v>
      </c>
      <c r="G100" s="104">
        <v>0</v>
      </c>
      <c r="H100" s="107">
        <f>F100+G100</f>
        <v>13</v>
      </c>
      <c r="I100" s="104">
        <v>13</v>
      </c>
      <c r="J100" s="104">
        <v>0</v>
      </c>
      <c r="K100" s="107">
        <f>I100+J100</f>
        <v>13</v>
      </c>
    </row>
    <row r="101" s="432" customFormat="1" ht="37.5" spans="1:19">
      <c r="A101" s="454">
        <v>14</v>
      </c>
      <c r="B101" s="449" t="s">
        <v>14</v>
      </c>
      <c r="C101" s="448" t="s">
        <v>90</v>
      </c>
      <c r="D101" s="449" t="s">
        <v>20</v>
      </c>
      <c r="E101" s="450"/>
      <c r="F101" s="448">
        <v>0</v>
      </c>
      <c r="G101" s="448">
        <v>0</v>
      </c>
      <c r="H101" s="448">
        <v>0</v>
      </c>
      <c r="I101" s="448">
        <v>0</v>
      </c>
      <c r="J101" s="448">
        <v>0</v>
      </c>
      <c r="K101" s="448">
        <v>0</v>
      </c>
      <c r="N101" s="458"/>
      <c r="O101" s="459"/>
      <c r="P101" s="459"/>
      <c r="Q101" s="459"/>
      <c r="R101" s="459"/>
      <c r="S101" s="459"/>
    </row>
    <row r="102" s="432" customFormat="1" ht="37.5" spans="1:19">
      <c r="A102" s="455"/>
      <c r="B102" s="449" t="s">
        <v>14</v>
      </c>
      <c r="C102" s="448" t="s">
        <v>90</v>
      </c>
      <c r="D102" s="468" t="s">
        <v>21</v>
      </c>
      <c r="E102" s="450"/>
      <c r="F102" s="448">
        <f t="shared" ref="F102:K102" si="23">F100+F101</f>
        <v>13</v>
      </c>
      <c r="G102" s="448">
        <f t="shared" si="23"/>
        <v>0</v>
      </c>
      <c r="H102" s="448">
        <f t="shared" si="23"/>
        <v>13</v>
      </c>
      <c r="I102" s="448">
        <f t="shared" si="23"/>
        <v>13</v>
      </c>
      <c r="J102" s="448">
        <f t="shared" si="23"/>
        <v>0</v>
      </c>
      <c r="K102" s="448">
        <f t="shared" si="23"/>
        <v>13</v>
      </c>
      <c r="N102" s="458"/>
      <c r="O102" s="459"/>
      <c r="P102" s="459"/>
      <c r="Q102" s="459"/>
      <c r="R102" s="459"/>
      <c r="S102" s="459"/>
    </row>
    <row r="103" ht="37.5" spans="1:19">
      <c r="A103" s="104">
        <v>1</v>
      </c>
      <c r="B103" s="107" t="s">
        <v>14</v>
      </c>
      <c r="C103" s="107" t="s">
        <v>91</v>
      </c>
      <c r="D103" s="107" t="s">
        <v>92</v>
      </c>
      <c r="E103" s="107" t="s">
        <v>18</v>
      </c>
      <c r="F103" s="107">
        <v>6</v>
      </c>
      <c r="G103" s="107">
        <v>1</v>
      </c>
      <c r="H103" s="107">
        <f>F103+G103</f>
        <v>7</v>
      </c>
      <c r="I103" s="107">
        <v>6</v>
      </c>
      <c r="J103" s="107">
        <v>1</v>
      </c>
      <c r="K103" s="107">
        <f>I103+J103</f>
        <v>7</v>
      </c>
    </row>
    <row r="104" s="432" customFormat="1" ht="37.5" spans="1:19">
      <c r="A104" s="454">
        <v>15</v>
      </c>
      <c r="B104" s="449" t="s">
        <v>14</v>
      </c>
      <c r="C104" s="448" t="s">
        <v>91</v>
      </c>
      <c r="D104" s="468" t="s">
        <v>20</v>
      </c>
      <c r="E104" s="450"/>
      <c r="F104" s="448">
        <f t="shared" ref="F104:K104" si="24">SUM(F103:F103)</f>
        <v>6</v>
      </c>
      <c r="G104" s="448">
        <f t="shared" si="24"/>
        <v>1</v>
      </c>
      <c r="H104" s="448">
        <f t="shared" si="24"/>
        <v>7</v>
      </c>
      <c r="I104" s="448">
        <f t="shared" si="24"/>
        <v>6</v>
      </c>
      <c r="J104" s="448">
        <f t="shared" si="24"/>
        <v>1</v>
      </c>
      <c r="K104" s="448">
        <f t="shared" si="24"/>
        <v>7</v>
      </c>
      <c r="N104" s="458"/>
      <c r="O104" s="459"/>
      <c r="P104" s="459"/>
      <c r="Q104" s="459"/>
      <c r="R104" s="459"/>
      <c r="S104" s="459"/>
    </row>
    <row r="105" s="432" customFormat="1" ht="37.5" spans="1:19">
      <c r="A105" s="455"/>
      <c r="B105" s="449" t="s">
        <v>14</v>
      </c>
      <c r="C105" s="448" t="s">
        <v>91</v>
      </c>
      <c r="D105" s="468" t="s">
        <v>21</v>
      </c>
      <c r="E105" s="450"/>
      <c r="F105" s="448">
        <f t="shared" ref="F105:K105" si="25">F104</f>
        <v>6</v>
      </c>
      <c r="G105" s="448">
        <f t="shared" si="25"/>
        <v>1</v>
      </c>
      <c r="H105" s="448">
        <f t="shared" si="25"/>
        <v>7</v>
      </c>
      <c r="I105" s="448">
        <f t="shared" si="25"/>
        <v>6</v>
      </c>
      <c r="J105" s="448">
        <f t="shared" si="25"/>
        <v>1</v>
      </c>
      <c r="K105" s="448">
        <f t="shared" si="25"/>
        <v>7</v>
      </c>
      <c r="N105" s="458"/>
      <c r="O105" s="459"/>
      <c r="P105" s="459"/>
      <c r="Q105" s="459"/>
      <c r="R105" s="459"/>
      <c r="S105" s="459"/>
    </row>
    <row r="106" ht="37.5" spans="1:19">
      <c r="A106" s="107">
        <v>1</v>
      </c>
      <c r="B106" s="107" t="s">
        <v>14</v>
      </c>
      <c r="C106" s="107" t="s">
        <v>93</v>
      </c>
      <c r="D106" s="107" t="s">
        <v>93</v>
      </c>
      <c r="E106" s="107" t="s">
        <v>16</v>
      </c>
      <c r="F106" s="107">
        <v>1</v>
      </c>
      <c r="G106" s="107">
        <v>0</v>
      </c>
      <c r="H106" s="107">
        <f>F106+G106</f>
        <v>1</v>
      </c>
      <c r="I106" s="107">
        <v>1</v>
      </c>
      <c r="J106" s="107">
        <v>0</v>
      </c>
      <c r="K106" s="107">
        <f>I106+J106</f>
        <v>1</v>
      </c>
    </row>
    <row r="107" ht="37.5" spans="1:19">
      <c r="A107" s="107">
        <v>2</v>
      </c>
      <c r="B107" s="107" t="s">
        <v>14</v>
      </c>
      <c r="C107" s="107" t="s">
        <v>93</v>
      </c>
      <c r="D107" s="107" t="s">
        <v>94</v>
      </c>
      <c r="E107" s="107" t="s">
        <v>18</v>
      </c>
      <c r="F107" s="107">
        <v>4</v>
      </c>
      <c r="G107" s="107">
        <v>0</v>
      </c>
      <c r="H107" s="107">
        <f>F107+G107</f>
        <v>4</v>
      </c>
      <c r="I107" s="107">
        <v>4</v>
      </c>
      <c r="J107" s="107">
        <v>0</v>
      </c>
      <c r="K107" s="107">
        <f>I107+J107</f>
        <v>4</v>
      </c>
    </row>
    <row r="108" ht="37.5" spans="1:19">
      <c r="A108" s="107">
        <v>3</v>
      </c>
      <c r="B108" s="107" t="s">
        <v>14</v>
      </c>
      <c r="C108" s="107" t="s">
        <v>93</v>
      </c>
      <c r="D108" s="107" t="s">
        <v>95</v>
      </c>
      <c r="E108" s="107" t="s">
        <v>18</v>
      </c>
      <c r="F108" s="107">
        <v>3</v>
      </c>
      <c r="G108" s="107">
        <v>0</v>
      </c>
      <c r="H108" s="107">
        <f>F108+G108</f>
        <v>3</v>
      </c>
      <c r="I108" s="107">
        <v>3</v>
      </c>
      <c r="J108" s="107">
        <v>0</v>
      </c>
      <c r="K108" s="107">
        <f>I108+J108</f>
        <v>3</v>
      </c>
    </row>
    <row r="109" s="432" customFormat="1" ht="37.5" spans="1:19">
      <c r="A109" s="454">
        <v>16</v>
      </c>
      <c r="B109" s="449" t="s">
        <v>14</v>
      </c>
      <c r="C109" s="448" t="s">
        <v>93</v>
      </c>
      <c r="D109" s="468" t="s">
        <v>20</v>
      </c>
      <c r="E109" s="450"/>
      <c r="F109" s="448">
        <f t="shared" ref="F109:K109" si="26">F107+F108</f>
        <v>7</v>
      </c>
      <c r="G109" s="448">
        <f t="shared" si="26"/>
        <v>0</v>
      </c>
      <c r="H109" s="448">
        <f t="shared" si="26"/>
        <v>7</v>
      </c>
      <c r="I109" s="448">
        <f t="shared" si="26"/>
        <v>7</v>
      </c>
      <c r="J109" s="448">
        <f t="shared" si="26"/>
        <v>0</v>
      </c>
      <c r="K109" s="448">
        <f t="shared" si="26"/>
        <v>7</v>
      </c>
      <c r="N109" s="458"/>
      <c r="O109" s="459"/>
      <c r="P109" s="459"/>
      <c r="Q109" s="459"/>
      <c r="R109" s="459"/>
      <c r="S109" s="459"/>
    </row>
    <row r="110" s="432" customFormat="1" ht="37.5" spans="1:19">
      <c r="A110" s="455"/>
      <c r="B110" s="449" t="s">
        <v>14</v>
      </c>
      <c r="C110" s="448" t="s">
        <v>93</v>
      </c>
      <c r="D110" s="468" t="s">
        <v>21</v>
      </c>
      <c r="E110" s="450"/>
      <c r="F110" s="448">
        <f t="shared" ref="F110:K110" si="27">F106+F109</f>
        <v>8</v>
      </c>
      <c r="G110" s="448">
        <f t="shared" si="27"/>
        <v>0</v>
      </c>
      <c r="H110" s="448">
        <f t="shared" si="27"/>
        <v>8</v>
      </c>
      <c r="I110" s="448">
        <f t="shared" si="27"/>
        <v>8</v>
      </c>
      <c r="J110" s="448">
        <f t="shared" si="27"/>
        <v>0</v>
      </c>
      <c r="K110" s="448">
        <f t="shared" si="27"/>
        <v>8</v>
      </c>
      <c r="N110" s="458"/>
      <c r="O110" s="459"/>
      <c r="P110" s="459"/>
      <c r="Q110" s="459"/>
      <c r="R110" s="459"/>
      <c r="S110" s="459"/>
    </row>
    <row r="111" s="26" customFormat="1" ht="37.5" spans="1:19">
      <c r="A111" s="107">
        <v>1</v>
      </c>
      <c r="B111" s="107" t="s">
        <v>96</v>
      </c>
      <c r="C111" s="107" t="s">
        <v>97</v>
      </c>
      <c r="D111" s="107" t="s">
        <v>97</v>
      </c>
      <c r="E111" s="107" t="s">
        <v>16</v>
      </c>
      <c r="F111" s="107">
        <v>1</v>
      </c>
      <c r="G111" s="107">
        <v>0</v>
      </c>
      <c r="H111" s="107">
        <f>F111+G111</f>
        <v>1</v>
      </c>
      <c r="I111" s="107">
        <v>1</v>
      </c>
      <c r="J111" s="107">
        <v>0</v>
      </c>
      <c r="K111" s="107">
        <f>I111+J111</f>
        <v>1</v>
      </c>
      <c r="N111" s="417"/>
      <c r="O111" s="469"/>
      <c r="P111" s="469"/>
      <c r="Q111" s="469"/>
      <c r="R111" s="469"/>
      <c r="S111" s="469"/>
    </row>
    <row r="112" s="433" customFormat="1" ht="32" customHeight="1" spans="1:19">
      <c r="A112" s="454">
        <v>17</v>
      </c>
      <c r="B112" s="448" t="s">
        <v>96</v>
      </c>
      <c r="C112" s="448" t="s">
        <v>97</v>
      </c>
      <c r="D112" s="449" t="s">
        <v>20</v>
      </c>
      <c r="E112" s="450"/>
      <c r="F112" s="448">
        <v>0</v>
      </c>
      <c r="G112" s="448">
        <v>0</v>
      </c>
      <c r="H112" s="448">
        <v>0</v>
      </c>
      <c r="I112" s="448">
        <v>0</v>
      </c>
      <c r="J112" s="448">
        <v>0</v>
      </c>
      <c r="K112" s="448">
        <v>0</v>
      </c>
      <c r="N112" s="470"/>
      <c r="O112" s="471"/>
      <c r="P112" s="471"/>
      <c r="Q112" s="471"/>
      <c r="R112" s="471"/>
      <c r="S112" s="471"/>
    </row>
    <row r="113" s="433" customFormat="1" ht="37.5" spans="1:19">
      <c r="A113" s="455"/>
      <c r="B113" s="448" t="s">
        <v>96</v>
      </c>
      <c r="C113" s="448" t="s">
        <v>97</v>
      </c>
      <c r="D113" s="468" t="s">
        <v>21</v>
      </c>
      <c r="E113" s="450"/>
      <c r="F113" s="448">
        <f t="shared" ref="F113:K113" si="28">F111</f>
        <v>1</v>
      </c>
      <c r="G113" s="448">
        <f t="shared" si="28"/>
        <v>0</v>
      </c>
      <c r="H113" s="448">
        <f t="shared" si="28"/>
        <v>1</v>
      </c>
      <c r="I113" s="448">
        <f t="shared" si="28"/>
        <v>1</v>
      </c>
      <c r="J113" s="448">
        <f t="shared" si="28"/>
        <v>0</v>
      </c>
      <c r="K113" s="448">
        <f t="shared" si="28"/>
        <v>1</v>
      </c>
      <c r="N113" s="470"/>
      <c r="O113" s="471"/>
      <c r="P113" s="471"/>
      <c r="Q113" s="471"/>
      <c r="R113" s="471"/>
      <c r="S113" s="471"/>
    </row>
    <row r="114" s="26" customFormat="1" ht="37.5" spans="1:19">
      <c r="A114" s="107">
        <v>1</v>
      </c>
      <c r="B114" s="104" t="s">
        <v>96</v>
      </c>
      <c r="C114" s="104" t="s">
        <v>98</v>
      </c>
      <c r="D114" s="116" t="s">
        <v>98</v>
      </c>
      <c r="E114" s="107" t="s">
        <v>16</v>
      </c>
      <c r="F114" s="104">
        <v>4</v>
      </c>
      <c r="G114" s="104">
        <v>1</v>
      </c>
      <c r="H114" s="107">
        <f>F114+G114</f>
        <v>5</v>
      </c>
      <c r="I114" s="104">
        <v>4</v>
      </c>
      <c r="J114" s="104">
        <v>1</v>
      </c>
      <c r="K114" s="107">
        <f>I114+J114</f>
        <v>5</v>
      </c>
      <c r="N114" s="417"/>
      <c r="O114" s="469"/>
      <c r="P114" s="469"/>
      <c r="Q114" s="469"/>
      <c r="R114" s="469"/>
      <c r="S114" s="469"/>
    </row>
    <row r="115" s="433" customFormat="1" ht="33" customHeight="1" spans="1:19">
      <c r="A115" s="454">
        <v>18</v>
      </c>
      <c r="B115" s="448" t="s">
        <v>96</v>
      </c>
      <c r="C115" s="448" t="s">
        <v>98</v>
      </c>
      <c r="D115" s="449" t="s">
        <v>20</v>
      </c>
      <c r="E115" s="450"/>
      <c r="F115" s="448">
        <v>0</v>
      </c>
      <c r="G115" s="448">
        <v>0</v>
      </c>
      <c r="H115" s="448">
        <v>0</v>
      </c>
      <c r="I115" s="448">
        <v>0</v>
      </c>
      <c r="J115" s="448">
        <v>0</v>
      </c>
      <c r="K115" s="448">
        <v>0</v>
      </c>
      <c r="N115" s="470"/>
      <c r="O115" s="471"/>
      <c r="P115" s="471"/>
      <c r="Q115" s="471"/>
      <c r="R115" s="471"/>
      <c r="S115" s="471"/>
    </row>
    <row r="116" s="433" customFormat="1" ht="37.5" spans="1:19">
      <c r="A116" s="455"/>
      <c r="B116" s="448" t="s">
        <v>96</v>
      </c>
      <c r="C116" s="448" t="s">
        <v>98</v>
      </c>
      <c r="D116" s="468" t="s">
        <v>21</v>
      </c>
      <c r="E116" s="450"/>
      <c r="F116" s="448">
        <f t="shared" ref="F116:K116" si="29">F114</f>
        <v>4</v>
      </c>
      <c r="G116" s="448">
        <f t="shared" si="29"/>
        <v>1</v>
      </c>
      <c r="H116" s="448">
        <f t="shared" si="29"/>
        <v>5</v>
      </c>
      <c r="I116" s="448">
        <f t="shared" si="29"/>
        <v>4</v>
      </c>
      <c r="J116" s="448">
        <f t="shared" si="29"/>
        <v>1</v>
      </c>
      <c r="K116" s="448">
        <f t="shared" si="29"/>
        <v>5</v>
      </c>
      <c r="N116" s="470"/>
      <c r="O116" s="471"/>
      <c r="P116" s="471"/>
      <c r="Q116" s="471"/>
      <c r="R116" s="471"/>
      <c r="S116" s="471"/>
    </row>
    <row r="117" s="26" customFormat="1" ht="37.5" spans="1:19">
      <c r="A117" s="107">
        <v>1</v>
      </c>
      <c r="B117" s="107" t="s">
        <v>96</v>
      </c>
      <c r="C117" s="116" t="s">
        <v>99</v>
      </c>
      <c r="D117" s="116" t="s">
        <v>99</v>
      </c>
      <c r="E117" s="107" t="s">
        <v>16</v>
      </c>
      <c r="F117" s="107">
        <v>20</v>
      </c>
      <c r="G117" s="107">
        <v>1</v>
      </c>
      <c r="H117" s="107">
        <f>F117+G117</f>
        <v>21</v>
      </c>
      <c r="I117" s="107">
        <v>20</v>
      </c>
      <c r="J117" s="107">
        <v>1</v>
      </c>
      <c r="K117" s="107">
        <f>I117+J117</f>
        <v>21</v>
      </c>
      <c r="N117" s="417"/>
      <c r="O117" s="469"/>
      <c r="P117" s="469"/>
      <c r="Q117" s="469"/>
      <c r="R117" s="469"/>
      <c r="S117" s="469"/>
    </row>
    <row r="118" s="26" customFormat="1" ht="37.5" spans="1:19">
      <c r="A118" s="107">
        <v>2</v>
      </c>
      <c r="B118" s="107" t="s">
        <v>14</v>
      </c>
      <c r="C118" s="116" t="s">
        <v>99</v>
      </c>
      <c r="D118" s="116" t="s">
        <v>100</v>
      </c>
      <c r="E118" s="107" t="s">
        <v>18</v>
      </c>
      <c r="F118" s="107">
        <v>1</v>
      </c>
      <c r="G118" s="107">
        <v>0</v>
      </c>
      <c r="H118" s="107">
        <f>F118+G118</f>
        <v>1</v>
      </c>
      <c r="I118" s="107">
        <v>1</v>
      </c>
      <c r="J118" s="107">
        <v>0</v>
      </c>
      <c r="K118" s="107">
        <f>I118+J118</f>
        <v>1</v>
      </c>
      <c r="N118" s="417"/>
      <c r="O118" s="469"/>
      <c r="P118" s="469"/>
      <c r="Q118" s="469"/>
      <c r="R118" s="469"/>
      <c r="S118" s="469"/>
    </row>
    <row r="119" s="433" customFormat="1" ht="37.5" spans="1:19">
      <c r="A119" s="454">
        <v>19</v>
      </c>
      <c r="B119" s="449" t="s">
        <v>96</v>
      </c>
      <c r="C119" s="316" t="s">
        <v>99</v>
      </c>
      <c r="D119" s="468" t="s">
        <v>20</v>
      </c>
      <c r="E119" s="450"/>
      <c r="F119" s="448">
        <f t="shared" ref="F119:K119" si="30">F118</f>
        <v>1</v>
      </c>
      <c r="G119" s="448">
        <f t="shared" si="30"/>
        <v>0</v>
      </c>
      <c r="H119" s="448">
        <f t="shared" si="30"/>
        <v>1</v>
      </c>
      <c r="I119" s="448">
        <f t="shared" si="30"/>
        <v>1</v>
      </c>
      <c r="J119" s="448">
        <f t="shared" si="30"/>
        <v>0</v>
      </c>
      <c r="K119" s="448">
        <f t="shared" si="30"/>
        <v>1</v>
      </c>
      <c r="N119" s="470"/>
      <c r="O119" s="471"/>
      <c r="P119" s="471"/>
      <c r="Q119" s="471"/>
      <c r="R119" s="471"/>
      <c r="S119" s="471"/>
    </row>
    <row r="120" s="433" customFormat="1" ht="37.5" spans="1:19">
      <c r="A120" s="455"/>
      <c r="B120" s="449" t="s">
        <v>96</v>
      </c>
      <c r="C120" s="316" t="s">
        <v>99</v>
      </c>
      <c r="D120" s="468" t="s">
        <v>21</v>
      </c>
      <c r="E120" s="450"/>
      <c r="F120" s="448">
        <f t="shared" ref="F120:K120" si="31">F117+F119</f>
        <v>21</v>
      </c>
      <c r="G120" s="448">
        <f t="shared" si="31"/>
        <v>1</v>
      </c>
      <c r="H120" s="448">
        <f t="shared" si="31"/>
        <v>22</v>
      </c>
      <c r="I120" s="448">
        <f t="shared" si="31"/>
        <v>21</v>
      </c>
      <c r="J120" s="448">
        <f t="shared" si="31"/>
        <v>1</v>
      </c>
      <c r="K120" s="448">
        <f t="shared" si="31"/>
        <v>22</v>
      </c>
      <c r="N120" s="470"/>
      <c r="O120" s="471"/>
      <c r="P120" s="471"/>
      <c r="Q120" s="471"/>
      <c r="R120" s="471"/>
      <c r="S120" s="471"/>
    </row>
    <row r="121" s="26" customFormat="1" ht="37.5" spans="1:19">
      <c r="A121" s="107">
        <v>1</v>
      </c>
      <c r="B121" s="107" t="s">
        <v>101</v>
      </c>
      <c r="C121" s="107" t="s">
        <v>102</v>
      </c>
      <c r="D121" s="107" t="s">
        <v>102</v>
      </c>
      <c r="E121" s="107" t="s">
        <v>16</v>
      </c>
      <c r="F121" s="107">
        <v>1</v>
      </c>
      <c r="G121" s="107">
        <v>0</v>
      </c>
      <c r="H121" s="107">
        <f>F121+G121</f>
        <v>1</v>
      </c>
      <c r="I121" s="107">
        <v>1</v>
      </c>
      <c r="J121" s="107">
        <v>0</v>
      </c>
      <c r="K121" s="107">
        <f>I121+J121</f>
        <v>1</v>
      </c>
      <c r="N121" s="417"/>
      <c r="O121" s="469"/>
      <c r="P121" s="469"/>
      <c r="Q121" s="469"/>
      <c r="R121" s="469"/>
      <c r="S121" s="469"/>
    </row>
    <row r="122" s="26" customFormat="1" ht="37.5" spans="1:19">
      <c r="A122" s="107">
        <v>2</v>
      </c>
      <c r="B122" s="107" t="s">
        <v>101</v>
      </c>
      <c r="C122" s="107" t="s">
        <v>102</v>
      </c>
      <c r="D122" s="107" t="s">
        <v>103</v>
      </c>
      <c r="E122" s="107" t="s">
        <v>18</v>
      </c>
      <c r="F122" s="107">
        <v>1</v>
      </c>
      <c r="G122" s="107">
        <v>0</v>
      </c>
      <c r="H122" s="107">
        <f>F122+G122</f>
        <v>1</v>
      </c>
      <c r="I122" s="107">
        <v>1</v>
      </c>
      <c r="J122" s="107">
        <v>0</v>
      </c>
      <c r="K122" s="107">
        <f>I122+J122</f>
        <v>1</v>
      </c>
      <c r="N122" s="417"/>
      <c r="O122" s="469"/>
      <c r="P122" s="469"/>
      <c r="Q122" s="469"/>
      <c r="R122" s="469"/>
      <c r="S122" s="469"/>
    </row>
    <row r="123" s="433" customFormat="1" ht="37.5" spans="1:19">
      <c r="A123" s="454">
        <v>20</v>
      </c>
      <c r="B123" s="449" t="s">
        <v>101</v>
      </c>
      <c r="C123" s="448" t="s">
        <v>102</v>
      </c>
      <c r="D123" s="468" t="s">
        <v>20</v>
      </c>
      <c r="E123" s="450"/>
      <c r="F123" s="448">
        <f t="shared" ref="F123:K123" si="32">F122</f>
        <v>1</v>
      </c>
      <c r="G123" s="448">
        <f t="shared" si="32"/>
        <v>0</v>
      </c>
      <c r="H123" s="448">
        <f t="shared" si="32"/>
        <v>1</v>
      </c>
      <c r="I123" s="448">
        <f t="shared" si="32"/>
        <v>1</v>
      </c>
      <c r="J123" s="448">
        <f t="shared" si="32"/>
        <v>0</v>
      </c>
      <c r="K123" s="448">
        <f t="shared" si="32"/>
        <v>1</v>
      </c>
      <c r="N123" s="470"/>
      <c r="O123" s="471"/>
      <c r="P123" s="471"/>
      <c r="Q123" s="471"/>
      <c r="R123" s="471"/>
      <c r="S123" s="471"/>
    </row>
    <row r="124" s="433" customFormat="1" ht="37.5" spans="1:19">
      <c r="A124" s="455"/>
      <c r="B124" s="449" t="s">
        <v>101</v>
      </c>
      <c r="C124" s="448" t="s">
        <v>102</v>
      </c>
      <c r="D124" s="468" t="s">
        <v>21</v>
      </c>
      <c r="E124" s="450"/>
      <c r="F124" s="448">
        <f t="shared" ref="F124:K124" si="33">F121+F123</f>
        <v>2</v>
      </c>
      <c r="G124" s="448">
        <f t="shared" si="33"/>
        <v>0</v>
      </c>
      <c r="H124" s="448">
        <f t="shared" si="33"/>
        <v>2</v>
      </c>
      <c r="I124" s="448">
        <f t="shared" si="33"/>
        <v>2</v>
      </c>
      <c r="J124" s="448">
        <f t="shared" si="33"/>
        <v>0</v>
      </c>
      <c r="K124" s="448">
        <f t="shared" si="33"/>
        <v>2</v>
      </c>
      <c r="N124" s="470"/>
      <c r="O124" s="471"/>
      <c r="P124" s="471"/>
      <c r="Q124" s="471"/>
      <c r="R124" s="471"/>
      <c r="S124" s="471"/>
    </row>
    <row r="125" s="26" customFormat="1" ht="46" customHeight="1" spans="1:19">
      <c r="A125" s="107">
        <v>1</v>
      </c>
      <c r="B125" s="107" t="s">
        <v>104</v>
      </c>
      <c r="C125" s="107" t="s">
        <v>105</v>
      </c>
      <c r="D125" s="107" t="s">
        <v>105</v>
      </c>
      <c r="E125" s="107" t="s">
        <v>16</v>
      </c>
      <c r="F125" s="107">
        <v>3</v>
      </c>
      <c r="G125" s="107">
        <v>1</v>
      </c>
      <c r="H125" s="107">
        <f>F125+G125</f>
        <v>4</v>
      </c>
      <c r="I125" s="107">
        <v>1</v>
      </c>
      <c r="J125" s="107">
        <v>0</v>
      </c>
      <c r="K125" s="107">
        <f>I125+J125</f>
        <v>1</v>
      </c>
      <c r="N125" s="417"/>
      <c r="O125" s="469"/>
      <c r="P125" s="469"/>
      <c r="Q125" s="469"/>
      <c r="R125" s="469"/>
      <c r="S125" s="469"/>
    </row>
    <row r="126" s="433" customFormat="1" ht="46" customHeight="1" spans="1:19">
      <c r="A126" s="448">
        <v>21</v>
      </c>
      <c r="B126" s="448" t="s">
        <v>104</v>
      </c>
      <c r="C126" s="448" t="s">
        <v>105</v>
      </c>
      <c r="D126" s="468" t="s">
        <v>21</v>
      </c>
      <c r="E126" s="450"/>
      <c r="F126" s="448">
        <f t="shared" ref="F126:K126" si="34">F125</f>
        <v>3</v>
      </c>
      <c r="G126" s="448">
        <f t="shared" si="34"/>
        <v>1</v>
      </c>
      <c r="H126" s="448">
        <f t="shared" si="34"/>
        <v>4</v>
      </c>
      <c r="I126" s="448">
        <f t="shared" si="34"/>
        <v>1</v>
      </c>
      <c r="J126" s="448">
        <f t="shared" si="34"/>
        <v>0</v>
      </c>
      <c r="K126" s="448">
        <f t="shared" si="34"/>
        <v>1</v>
      </c>
      <c r="N126" s="470"/>
      <c r="O126" s="471"/>
      <c r="P126" s="471"/>
      <c r="Q126" s="471"/>
      <c r="R126" s="471"/>
      <c r="S126" s="471"/>
    </row>
    <row r="127" s="26" customFormat="1" ht="46" customHeight="1" spans="1:19">
      <c r="A127" s="107">
        <v>1</v>
      </c>
      <c r="B127" s="107" t="s">
        <v>96</v>
      </c>
      <c r="C127" s="104" t="s">
        <v>106</v>
      </c>
      <c r="D127" s="104" t="s">
        <v>106</v>
      </c>
      <c r="E127" s="107" t="s">
        <v>16</v>
      </c>
      <c r="F127" s="107">
        <v>1</v>
      </c>
      <c r="G127" s="107">
        <v>0</v>
      </c>
      <c r="H127" s="107">
        <f>F127+G127</f>
        <v>1</v>
      </c>
      <c r="I127" s="107">
        <v>0</v>
      </c>
      <c r="J127" s="107">
        <v>0</v>
      </c>
      <c r="K127" s="107">
        <f>I127+J127</f>
        <v>0</v>
      </c>
      <c r="N127" s="417"/>
      <c r="O127" s="469"/>
      <c r="P127" s="469"/>
      <c r="Q127" s="469"/>
      <c r="R127" s="469"/>
      <c r="S127" s="469"/>
    </row>
    <row r="128" s="433" customFormat="1" ht="37.5" spans="1:19">
      <c r="A128" s="448">
        <v>22</v>
      </c>
      <c r="B128" s="449" t="s">
        <v>96</v>
      </c>
      <c r="C128" s="448" t="s">
        <v>106</v>
      </c>
      <c r="D128" s="468" t="s">
        <v>21</v>
      </c>
      <c r="E128" s="450"/>
      <c r="F128" s="448">
        <f t="shared" ref="F128:K128" si="35">F127</f>
        <v>1</v>
      </c>
      <c r="G128" s="448">
        <f t="shared" si="35"/>
        <v>0</v>
      </c>
      <c r="H128" s="448">
        <f t="shared" si="35"/>
        <v>1</v>
      </c>
      <c r="I128" s="448">
        <f t="shared" si="35"/>
        <v>0</v>
      </c>
      <c r="J128" s="448">
        <f t="shared" si="35"/>
        <v>0</v>
      </c>
      <c r="K128" s="448">
        <f t="shared" si="35"/>
        <v>0</v>
      </c>
      <c r="N128" s="470"/>
      <c r="O128" s="471"/>
      <c r="P128" s="471"/>
      <c r="Q128" s="471"/>
      <c r="R128" s="471"/>
      <c r="S128" s="471"/>
    </row>
    <row r="129" s="26" customFormat="1" ht="56.25" spans="1:19">
      <c r="A129" s="107">
        <v>1</v>
      </c>
      <c r="B129" s="238" t="s">
        <v>14</v>
      </c>
      <c r="C129" s="238" t="s">
        <v>107</v>
      </c>
      <c r="D129" s="238" t="s">
        <v>108</v>
      </c>
      <c r="E129" s="238" t="s">
        <v>18</v>
      </c>
      <c r="F129" s="238">
        <v>3</v>
      </c>
      <c r="G129" s="238">
        <v>1</v>
      </c>
      <c r="H129" s="107">
        <f>F129+G129</f>
        <v>4</v>
      </c>
      <c r="I129" s="238">
        <v>1</v>
      </c>
      <c r="J129" s="238">
        <v>0</v>
      </c>
      <c r="K129" s="107">
        <f>I129+J129</f>
        <v>1</v>
      </c>
      <c r="N129" s="417"/>
      <c r="O129" s="469"/>
      <c r="P129" s="469"/>
      <c r="Q129" s="469"/>
      <c r="R129" s="469"/>
      <c r="S129" s="469"/>
    </row>
    <row r="130" s="26" customFormat="1" ht="56.25" spans="1:19">
      <c r="A130" s="107">
        <v>2</v>
      </c>
      <c r="B130" s="238" t="s">
        <v>14</v>
      </c>
      <c r="C130" s="238" t="s">
        <v>107</v>
      </c>
      <c r="D130" s="238" t="s">
        <v>109</v>
      </c>
      <c r="E130" s="238" t="s">
        <v>18</v>
      </c>
      <c r="F130" s="238">
        <v>2</v>
      </c>
      <c r="G130" s="238">
        <v>1</v>
      </c>
      <c r="H130" s="107">
        <f>F130+G130</f>
        <v>3</v>
      </c>
      <c r="I130" s="238">
        <v>2</v>
      </c>
      <c r="J130" s="238">
        <v>0</v>
      </c>
      <c r="K130" s="107">
        <f>I130+J130</f>
        <v>2</v>
      </c>
      <c r="N130" s="417"/>
      <c r="O130" s="469"/>
      <c r="P130" s="469"/>
      <c r="Q130" s="469"/>
      <c r="R130" s="469"/>
      <c r="S130" s="469"/>
    </row>
    <row r="131" s="26" customFormat="1" ht="56.25" spans="1:19">
      <c r="A131" s="107">
        <v>3</v>
      </c>
      <c r="B131" s="238" t="s">
        <v>14</v>
      </c>
      <c r="C131" s="238" t="s">
        <v>107</v>
      </c>
      <c r="D131" s="238" t="s">
        <v>110</v>
      </c>
      <c r="E131" s="238" t="s">
        <v>18</v>
      </c>
      <c r="F131" s="238">
        <v>1</v>
      </c>
      <c r="G131" s="238">
        <v>2</v>
      </c>
      <c r="H131" s="107">
        <f>F131+G131</f>
        <v>3</v>
      </c>
      <c r="I131" s="238">
        <v>0</v>
      </c>
      <c r="J131" s="238">
        <v>1</v>
      </c>
      <c r="K131" s="107">
        <f>I131+J131</f>
        <v>1</v>
      </c>
      <c r="N131" s="417"/>
      <c r="O131" s="469"/>
      <c r="P131" s="469"/>
      <c r="Q131" s="469"/>
      <c r="R131" s="469"/>
      <c r="S131" s="469"/>
    </row>
    <row r="132" s="26" customFormat="1" ht="56.25" spans="1:19">
      <c r="A132" s="107">
        <v>4</v>
      </c>
      <c r="B132" s="238" t="s">
        <v>14</v>
      </c>
      <c r="C132" s="238" t="s">
        <v>107</v>
      </c>
      <c r="D132" s="238" t="s">
        <v>111</v>
      </c>
      <c r="E132" s="238" t="s">
        <v>18</v>
      </c>
      <c r="F132" s="238">
        <v>3</v>
      </c>
      <c r="G132" s="238">
        <v>2</v>
      </c>
      <c r="H132" s="107">
        <f>F132+G132</f>
        <v>5</v>
      </c>
      <c r="I132" s="238">
        <v>3</v>
      </c>
      <c r="J132" s="238">
        <v>2</v>
      </c>
      <c r="K132" s="107">
        <f>I132+J132</f>
        <v>5</v>
      </c>
      <c r="N132" s="417"/>
      <c r="O132" s="469"/>
      <c r="P132" s="469"/>
      <c r="Q132" s="469"/>
      <c r="R132" s="469"/>
      <c r="S132" s="469"/>
    </row>
    <row r="133" s="433" customFormat="1" ht="56.25" spans="1:19">
      <c r="A133" s="454">
        <v>23</v>
      </c>
      <c r="B133" s="457" t="s">
        <v>14</v>
      </c>
      <c r="C133" s="457" t="s">
        <v>107</v>
      </c>
      <c r="D133" s="460" t="s">
        <v>20</v>
      </c>
      <c r="E133" s="462"/>
      <c r="F133" s="448">
        <f t="shared" ref="F133:K133" si="36">F129+F130+F131+F132</f>
        <v>9</v>
      </c>
      <c r="G133" s="448">
        <f t="shared" si="36"/>
        <v>6</v>
      </c>
      <c r="H133" s="448">
        <f t="shared" si="36"/>
        <v>15</v>
      </c>
      <c r="I133" s="448">
        <f t="shared" si="36"/>
        <v>6</v>
      </c>
      <c r="J133" s="448">
        <f t="shared" si="36"/>
        <v>3</v>
      </c>
      <c r="K133" s="448">
        <f t="shared" si="36"/>
        <v>9</v>
      </c>
      <c r="N133" s="470"/>
      <c r="O133" s="471"/>
      <c r="P133" s="471"/>
      <c r="Q133" s="471"/>
      <c r="R133" s="471"/>
      <c r="S133" s="471"/>
    </row>
    <row r="134" s="433" customFormat="1" ht="56.25" spans="1:19">
      <c r="A134" s="455"/>
      <c r="B134" s="457" t="s">
        <v>101</v>
      </c>
      <c r="C134" s="457" t="s">
        <v>107</v>
      </c>
      <c r="D134" s="460" t="s">
        <v>21</v>
      </c>
      <c r="E134" s="462"/>
      <c r="F134" s="448">
        <f t="shared" ref="F134:K134" si="37">F133</f>
        <v>9</v>
      </c>
      <c r="G134" s="448">
        <f t="shared" si="37"/>
        <v>6</v>
      </c>
      <c r="H134" s="448">
        <f t="shared" si="37"/>
        <v>15</v>
      </c>
      <c r="I134" s="448">
        <f t="shared" si="37"/>
        <v>6</v>
      </c>
      <c r="J134" s="448">
        <f t="shared" si="37"/>
        <v>3</v>
      </c>
      <c r="K134" s="448">
        <f t="shared" si="37"/>
        <v>9</v>
      </c>
      <c r="N134" s="470"/>
      <c r="O134" s="471"/>
      <c r="P134" s="471"/>
      <c r="Q134" s="471"/>
      <c r="R134" s="471"/>
      <c r="S134" s="471"/>
    </row>
    <row r="135" s="26" customFormat="1" ht="56.25" spans="1:19">
      <c r="A135" s="107">
        <v>1</v>
      </c>
      <c r="B135" s="107" t="s">
        <v>14</v>
      </c>
      <c r="C135" s="107" t="s">
        <v>112</v>
      </c>
      <c r="D135" s="104" t="s">
        <v>113</v>
      </c>
      <c r="E135" s="107" t="s">
        <v>18</v>
      </c>
      <c r="F135" s="107">
        <v>0</v>
      </c>
      <c r="G135" s="107">
        <v>1</v>
      </c>
      <c r="H135" s="107">
        <f>F135+G135</f>
        <v>1</v>
      </c>
      <c r="I135" s="107">
        <v>0</v>
      </c>
      <c r="J135" s="107">
        <v>1</v>
      </c>
      <c r="K135" s="107">
        <f>I135+J135</f>
        <v>1</v>
      </c>
      <c r="N135" s="417"/>
      <c r="O135" s="469"/>
      <c r="P135" s="469"/>
      <c r="Q135" s="469"/>
      <c r="R135" s="469"/>
      <c r="S135" s="469"/>
    </row>
    <row r="136" s="26" customFormat="1" ht="56.25" spans="1:19">
      <c r="A136" s="107">
        <v>2</v>
      </c>
      <c r="B136" s="107" t="s">
        <v>14</v>
      </c>
      <c r="C136" s="107" t="s">
        <v>112</v>
      </c>
      <c r="D136" s="104" t="s">
        <v>114</v>
      </c>
      <c r="E136" s="107" t="s">
        <v>18</v>
      </c>
      <c r="F136" s="107">
        <v>0</v>
      </c>
      <c r="G136" s="107">
        <v>1</v>
      </c>
      <c r="H136" s="107">
        <f>F136+G136</f>
        <v>1</v>
      </c>
      <c r="I136" s="107">
        <v>0</v>
      </c>
      <c r="J136" s="107">
        <v>0</v>
      </c>
      <c r="K136" s="107">
        <f>I136+J136</f>
        <v>0</v>
      </c>
      <c r="N136" s="417"/>
      <c r="O136" s="469"/>
      <c r="P136" s="469"/>
      <c r="Q136" s="469"/>
      <c r="R136" s="469"/>
      <c r="S136" s="469"/>
    </row>
    <row r="137" s="26" customFormat="1" ht="56.25" spans="1:19">
      <c r="A137" s="107">
        <v>3</v>
      </c>
      <c r="B137" s="107" t="s">
        <v>14</v>
      </c>
      <c r="C137" s="107" t="s">
        <v>112</v>
      </c>
      <c r="D137" s="104" t="s">
        <v>115</v>
      </c>
      <c r="E137" s="107" t="s">
        <v>18</v>
      </c>
      <c r="F137" s="107">
        <v>0</v>
      </c>
      <c r="G137" s="107">
        <v>1</v>
      </c>
      <c r="H137" s="107">
        <f>F137+G137</f>
        <v>1</v>
      </c>
      <c r="I137" s="107">
        <v>0</v>
      </c>
      <c r="J137" s="107">
        <v>0</v>
      </c>
      <c r="K137" s="107">
        <f>I137+J137</f>
        <v>0</v>
      </c>
      <c r="N137" s="417"/>
      <c r="O137" s="469"/>
      <c r="P137" s="469"/>
      <c r="Q137" s="469"/>
      <c r="R137" s="469"/>
      <c r="S137" s="469"/>
    </row>
    <row r="138" s="26" customFormat="1" ht="56.25" spans="1:19">
      <c r="A138" s="107">
        <v>4</v>
      </c>
      <c r="B138" s="107" t="s">
        <v>14</v>
      </c>
      <c r="C138" s="107" t="s">
        <v>112</v>
      </c>
      <c r="D138" s="104" t="s">
        <v>116</v>
      </c>
      <c r="E138" s="107" t="s">
        <v>18</v>
      </c>
      <c r="F138" s="107">
        <v>0</v>
      </c>
      <c r="G138" s="107">
        <v>1</v>
      </c>
      <c r="H138" s="107">
        <f>F138+G138</f>
        <v>1</v>
      </c>
      <c r="I138" s="107">
        <v>0</v>
      </c>
      <c r="J138" s="107">
        <v>0</v>
      </c>
      <c r="K138" s="107">
        <f>I138+J138</f>
        <v>0</v>
      </c>
      <c r="N138" s="417"/>
      <c r="O138" s="469"/>
      <c r="P138" s="469"/>
      <c r="Q138" s="469"/>
      <c r="R138" s="469"/>
      <c r="S138" s="469"/>
    </row>
    <row r="139" s="433" customFormat="1" ht="56.25" spans="1:19">
      <c r="A139" s="454">
        <v>24</v>
      </c>
      <c r="B139" s="449" t="s">
        <v>14</v>
      </c>
      <c r="C139" s="448" t="s">
        <v>112</v>
      </c>
      <c r="D139" s="468" t="s">
        <v>20</v>
      </c>
      <c r="E139" s="450"/>
      <c r="F139" s="448">
        <v>0</v>
      </c>
      <c r="G139" s="448">
        <f>G135+G136+G137+G138</f>
        <v>4</v>
      </c>
      <c r="H139" s="448">
        <f>H135+H136+H137+H138</f>
        <v>4</v>
      </c>
      <c r="I139" s="448">
        <v>0</v>
      </c>
      <c r="J139" s="448">
        <f>J135+J136+J137+J138</f>
        <v>1</v>
      </c>
      <c r="K139" s="448">
        <f>K135+K136+K137+K138</f>
        <v>1</v>
      </c>
      <c r="N139" s="470"/>
      <c r="O139" s="471"/>
      <c r="P139" s="471"/>
      <c r="Q139" s="471"/>
      <c r="R139" s="471"/>
      <c r="S139" s="471"/>
    </row>
    <row r="140" s="433" customFormat="1" ht="56.25" spans="1:19">
      <c r="A140" s="455"/>
      <c r="B140" s="449" t="s">
        <v>101</v>
      </c>
      <c r="C140" s="448" t="s">
        <v>112</v>
      </c>
      <c r="D140" s="468" t="s">
        <v>21</v>
      </c>
      <c r="E140" s="450"/>
      <c r="F140" s="448">
        <f>F135+F139</f>
        <v>0</v>
      </c>
      <c r="G140" s="448">
        <f>G139</f>
        <v>4</v>
      </c>
      <c r="H140" s="448">
        <f>H139</f>
        <v>4</v>
      </c>
      <c r="I140" s="448">
        <f>I135+I139</f>
        <v>0</v>
      </c>
      <c r="J140" s="448">
        <f>J139</f>
        <v>1</v>
      </c>
      <c r="K140" s="448">
        <f>K139</f>
        <v>1</v>
      </c>
      <c r="N140" s="470"/>
      <c r="O140" s="471"/>
      <c r="P140" s="471"/>
      <c r="Q140" s="471"/>
      <c r="R140" s="471"/>
      <c r="S140" s="471"/>
    </row>
    <row r="141" s="26" customFormat="1" ht="51" customHeight="1" spans="1:19">
      <c r="A141" s="107">
        <v>1</v>
      </c>
      <c r="B141" s="107" t="s">
        <v>96</v>
      </c>
      <c r="C141" s="107" t="s">
        <v>117</v>
      </c>
      <c r="D141" s="104" t="s">
        <v>117</v>
      </c>
      <c r="E141" s="107" t="s">
        <v>16</v>
      </c>
      <c r="F141" s="107">
        <v>5</v>
      </c>
      <c r="G141" s="107">
        <v>0</v>
      </c>
      <c r="H141" s="107">
        <f>F141+G141</f>
        <v>5</v>
      </c>
      <c r="I141" s="107">
        <v>5</v>
      </c>
      <c r="J141" s="107">
        <v>0</v>
      </c>
      <c r="K141" s="107">
        <f>I141+J141</f>
        <v>5</v>
      </c>
      <c r="N141" s="417"/>
      <c r="O141" s="469"/>
      <c r="P141" s="469"/>
      <c r="Q141" s="469"/>
      <c r="R141" s="469"/>
      <c r="S141" s="469"/>
    </row>
    <row r="142" s="26" customFormat="1" ht="51" customHeight="1" spans="1:19">
      <c r="A142" s="107">
        <v>2</v>
      </c>
      <c r="B142" s="107" t="s">
        <v>96</v>
      </c>
      <c r="C142" s="107" t="s">
        <v>117</v>
      </c>
      <c r="D142" s="104" t="s">
        <v>118</v>
      </c>
      <c r="E142" s="107" t="s">
        <v>18</v>
      </c>
      <c r="F142" s="107">
        <v>0</v>
      </c>
      <c r="G142" s="107">
        <v>2</v>
      </c>
      <c r="H142" s="107">
        <f>F142+G142</f>
        <v>2</v>
      </c>
      <c r="I142" s="107">
        <v>0</v>
      </c>
      <c r="J142" s="107">
        <v>2</v>
      </c>
      <c r="K142" s="107">
        <f>I142+J142</f>
        <v>2</v>
      </c>
      <c r="N142" s="417"/>
      <c r="O142" s="469"/>
      <c r="P142" s="469"/>
      <c r="Q142" s="469"/>
      <c r="R142" s="469"/>
      <c r="S142" s="469"/>
    </row>
    <row r="143" s="26" customFormat="1" ht="51" customHeight="1" spans="1:19">
      <c r="A143" s="107">
        <v>3</v>
      </c>
      <c r="B143" s="107" t="s">
        <v>96</v>
      </c>
      <c r="C143" s="107" t="s">
        <v>117</v>
      </c>
      <c r="D143" s="104" t="s">
        <v>119</v>
      </c>
      <c r="E143" s="107" t="s">
        <v>18</v>
      </c>
      <c r="F143" s="107">
        <v>8</v>
      </c>
      <c r="G143" s="107">
        <v>0</v>
      </c>
      <c r="H143" s="107">
        <f>F143+G143</f>
        <v>8</v>
      </c>
      <c r="I143" s="107">
        <v>8</v>
      </c>
      <c r="J143" s="107">
        <v>0</v>
      </c>
      <c r="K143" s="107">
        <f>I143+J143</f>
        <v>8</v>
      </c>
      <c r="N143" s="417"/>
      <c r="O143" s="469"/>
      <c r="P143" s="469"/>
      <c r="Q143" s="469"/>
      <c r="R143" s="469"/>
      <c r="S143" s="469"/>
    </row>
    <row r="144" s="26" customFormat="1" ht="51" customHeight="1" spans="1:19">
      <c r="A144" s="107">
        <v>4</v>
      </c>
      <c r="B144" s="107" t="s">
        <v>96</v>
      </c>
      <c r="C144" s="107" t="s">
        <v>117</v>
      </c>
      <c r="D144" s="104" t="s">
        <v>120</v>
      </c>
      <c r="E144" s="107" t="s">
        <v>18</v>
      </c>
      <c r="F144" s="107">
        <v>0</v>
      </c>
      <c r="G144" s="107">
        <v>1</v>
      </c>
      <c r="H144" s="107">
        <f>F144+G144</f>
        <v>1</v>
      </c>
      <c r="I144" s="107">
        <v>0</v>
      </c>
      <c r="J144" s="107">
        <v>1</v>
      </c>
      <c r="K144" s="107">
        <f>I144+J144</f>
        <v>1</v>
      </c>
      <c r="N144" s="417"/>
      <c r="O144" s="469"/>
      <c r="P144" s="469"/>
      <c r="Q144" s="469"/>
      <c r="R144" s="469"/>
      <c r="S144" s="469"/>
    </row>
    <row r="145" s="432" customFormat="1" ht="37.5" spans="1:19">
      <c r="A145" s="454">
        <v>25</v>
      </c>
      <c r="B145" s="448" t="s">
        <v>96</v>
      </c>
      <c r="C145" s="448" t="s">
        <v>117</v>
      </c>
      <c r="D145" s="468" t="s">
        <v>20</v>
      </c>
      <c r="E145" s="450"/>
      <c r="F145" s="448">
        <f t="shared" ref="F145:K145" si="38">F142+F143+F144</f>
        <v>8</v>
      </c>
      <c r="G145" s="448">
        <f t="shared" si="38"/>
        <v>3</v>
      </c>
      <c r="H145" s="448">
        <f t="shared" si="38"/>
        <v>11</v>
      </c>
      <c r="I145" s="448">
        <f t="shared" si="38"/>
        <v>8</v>
      </c>
      <c r="J145" s="448">
        <f t="shared" si="38"/>
        <v>3</v>
      </c>
      <c r="K145" s="448">
        <f t="shared" si="38"/>
        <v>11</v>
      </c>
      <c r="N145" s="458"/>
      <c r="O145" s="459"/>
      <c r="P145" s="459"/>
      <c r="Q145" s="459"/>
      <c r="R145" s="459"/>
      <c r="S145" s="459"/>
    </row>
    <row r="146" s="432" customFormat="1" ht="37.5" spans="1:19">
      <c r="A146" s="455"/>
      <c r="B146" s="448" t="s">
        <v>101</v>
      </c>
      <c r="C146" s="448" t="s">
        <v>117</v>
      </c>
      <c r="D146" s="468" t="s">
        <v>21</v>
      </c>
      <c r="E146" s="450"/>
      <c r="F146" s="448">
        <f t="shared" ref="F146:K146" si="39">F141+F145</f>
        <v>13</v>
      </c>
      <c r="G146" s="448">
        <f t="shared" si="39"/>
        <v>3</v>
      </c>
      <c r="H146" s="448">
        <f t="shared" si="39"/>
        <v>16</v>
      </c>
      <c r="I146" s="448">
        <f t="shared" si="39"/>
        <v>13</v>
      </c>
      <c r="J146" s="448">
        <f t="shared" si="39"/>
        <v>3</v>
      </c>
      <c r="K146" s="448">
        <f t="shared" si="39"/>
        <v>16</v>
      </c>
      <c r="N146" s="458"/>
      <c r="O146" s="459"/>
      <c r="P146" s="459"/>
      <c r="Q146" s="459"/>
      <c r="R146" s="459"/>
      <c r="S146" s="459"/>
    </row>
    <row r="147" s="432" customFormat="1" ht="39" customHeight="1" spans="1:19">
      <c r="A147" s="448">
        <v>26</v>
      </c>
      <c r="B147" s="449" t="s">
        <v>121</v>
      </c>
      <c r="C147" s="468"/>
      <c r="D147" s="468"/>
      <c r="E147" s="450"/>
      <c r="F147" s="448">
        <f t="shared" ref="F147:K147" si="40">F6+F11+F23+F45+F48+F55+F59+F63+F66+F71+F75+F80+F99+F102+F105+F110+F113+F116+F120+F124+F126+F128+F134+F140+F146</f>
        <v>263</v>
      </c>
      <c r="G147" s="448">
        <f t="shared" si="40"/>
        <v>29</v>
      </c>
      <c r="H147" s="448">
        <f t="shared" si="40"/>
        <v>292</v>
      </c>
      <c r="I147" s="448">
        <f t="shared" si="40"/>
        <v>240</v>
      </c>
      <c r="J147" s="448">
        <f t="shared" si="40"/>
        <v>20</v>
      </c>
      <c r="K147" s="448">
        <f t="shared" si="40"/>
        <v>260</v>
      </c>
      <c r="N147" s="458"/>
      <c r="O147" s="459"/>
      <c r="P147" s="459"/>
      <c r="Q147" s="459"/>
      <c r="R147" s="459"/>
      <c r="S147" s="459"/>
    </row>
    <row r="1048132" customFormat="1" spans="3:4">
      <c r="C1048132" s="472"/>
      <c r="D1048132" s="472"/>
    </row>
    <row r="1048133" customFormat="1" spans="3:4">
      <c r="C1048133" s="472"/>
      <c r="D1048133" s="472"/>
    </row>
    <row r="1048134" customFormat="1" spans="3:4">
      <c r="C1048134" s="472"/>
      <c r="D1048134" s="472"/>
    </row>
    <row r="1048135" customFormat="1" spans="3:4">
      <c r="C1048135" s="472"/>
      <c r="D1048135" s="472"/>
    </row>
    <row r="1048136" customFormat="1" spans="3:4">
      <c r="C1048136" s="472"/>
      <c r="D1048136" s="472"/>
    </row>
    <row r="1048137" customFormat="1" spans="3:4">
      <c r="C1048137" s="472"/>
      <c r="D1048137" s="472"/>
    </row>
    <row r="1048138" customFormat="1" spans="3:4">
      <c r="C1048138" s="472"/>
      <c r="D1048138" s="472"/>
    </row>
    <row r="1048139" customFormat="1" spans="3:4">
      <c r="C1048139" s="472"/>
      <c r="D1048139" s="472"/>
    </row>
    <row r="1048140" customFormat="1" spans="3:4">
      <c r="C1048140" s="472"/>
      <c r="D1048140" s="472"/>
    </row>
    <row r="1048141" customFormat="1" spans="3:4">
      <c r="C1048141" s="472"/>
      <c r="D1048141" s="472"/>
    </row>
    <row r="1048142" customFormat="1" spans="3:4">
      <c r="C1048142" s="472"/>
      <c r="D1048142" s="472"/>
    </row>
    <row r="1048143" customFormat="1" spans="3:4">
      <c r="C1048143" s="472"/>
      <c r="D1048143" s="472"/>
    </row>
    <row r="1048144" customFormat="1" spans="3:4">
      <c r="C1048144" s="472"/>
      <c r="D1048144" s="472"/>
    </row>
    <row r="1048145" customFormat="1" spans="3:4">
      <c r="C1048145" s="472"/>
      <c r="D1048145" s="472"/>
    </row>
    <row r="1048146" customFormat="1" spans="3:4">
      <c r="C1048146" s="472"/>
      <c r="D1048146" s="472"/>
    </row>
    <row r="1048147" customFormat="1" spans="3:4">
      <c r="C1048147" s="472"/>
      <c r="D1048147" s="472"/>
    </row>
    <row r="1048148" customFormat="1" spans="3:4">
      <c r="C1048148" s="472"/>
      <c r="D1048148" s="472"/>
    </row>
    <row r="1048149" customFormat="1" spans="3:4">
      <c r="C1048149" s="472"/>
      <c r="D1048149" s="472"/>
    </row>
    <row r="1048150" customFormat="1" spans="3:4">
      <c r="C1048150" s="472"/>
      <c r="D1048150" s="472"/>
    </row>
    <row r="1048151" customFormat="1" spans="3:4">
      <c r="C1048151" s="472"/>
      <c r="D1048151" s="472"/>
    </row>
    <row r="1048152" customFormat="1" spans="3:4">
      <c r="C1048152" s="472"/>
      <c r="D1048152" s="472"/>
    </row>
    <row r="1048153" customFormat="1" spans="3:4">
      <c r="C1048153" s="472"/>
      <c r="D1048153" s="472"/>
    </row>
    <row r="1048154" customFormat="1" spans="3:4">
      <c r="C1048154" s="472"/>
      <c r="D1048154" s="472"/>
    </row>
    <row r="1048155" customFormat="1" spans="3:4">
      <c r="C1048155" s="472"/>
      <c r="D1048155" s="472"/>
    </row>
    <row r="1048156" customFormat="1" spans="3:4">
      <c r="C1048156" s="472"/>
      <c r="D1048156" s="472"/>
    </row>
    <row r="1048157" customFormat="1" spans="3:4">
      <c r="C1048157" s="472"/>
      <c r="D1048157" s="472"/>
    </row>
    <row r="1048158" customFormat="1" spans="3:4">
      <c r="C1048158" s="472"/>
      <c r="D1048158" s="472"/>
    </row>
    <row r="1048159" customFormat="1" spans="3:4">
      <c r="C1048159" s="472"/>
      <c r="D1048159" s="472"/>
    </row>
    <row r="1048160" customFormat="1" spans="3:4">
      <c r="C1048160" s="472"/>
      <c r="D1048160" s="472"/>
    </row>
    <row r="1048161" customFormat="1" spans="3:4">
      <c r="C1048161" s="472"/>
      <c r="D1048161" s="472"/>
    </row>
    <row r="1048162" customFormat="1" spans="3:4">
      <c r="C1048162" s="472"/>
      <c r="D1048162" s="472"/>
    </row>
    <row r="1048163" customFormat="1" spans="3:4">
      <c r="C1048163" s="472"/>
      <c r="D1048163" s="472"/>
    </row>
    <row r="1048164" customFormat="1" spans="3:4">
      <c r="C1048164" s="472"/>
      <c r="D1048164" s="472"/>
    </row>
    <row r="1048165" customFormat="1" spans="3:4">
      <c r="C1048165" s="472"/>
      <c r="D1048165" s="472"/>
    </row>
    <row r="1048166" customFormat="1" spans="3:4">
      <c r="C1048166" s="472"/>
      <c r="D1048166" s="472"/>
    </row>
    <row r="1048167" customFormat="1" spans="3:4">
      <c r="C1048167" s="472"/>
      <c r="D1048167" s="472"/>
    </row>
    <row r="1048168" customFormat="1" spans="3:4">
      <c r="C1048168" s="472"/>
      <c r="D1048168" s="472"/>
    </row>
    <row r="1048169" customFormat="1" spans="3:4">
      <c r="C1048169" s="472"/>
      <c r="D1048169" s="472"/>
    </row>
    <row r="1048170" customFormat="1" spans="3:4">
      <c r="C1048170" s="472"/>
      <c r="D1048170" s="472"/>
    </row>
    <row r="1048171" customFormat="1" spans="3:4">
      <c r="C1048171" s="472"/>
      <c r="D1048171" s="472"/>
    </row>
    <row r="1048172" customFormat="1" spans="3:4">
      <c r="C1048172" s="472"/>
      <c r="D1048172" s="472"/>
    </row>
    <row r="1048173" customFormat="1" spans="3:4">
      <c r="C1048173" s="472"/>
      <c r="D1048173" s="472"/>
    </row>
    <row r="1048174" customFormat="1" spans="3:4">
      <c r="C1048174" s="472"/>
      <c r="D1048174" s="472"/>
    </row>
    <row r="1048175" customFormat="1" spans="3:4">
      <c r="C1048175" s="472"/>
      <c r="D1048175" s="472"/>
    </row>
    <row r="1048176" customFormat="1" spans="3:4">
      <c r="C1048176" s="472"/>
      <c r="D1048176" s="472"/>
    </row>
    <row r="1048177" customFormat="1" spans="3:4">
      <c r="C1048177" s="472"/>
      <c r="D1048177" s="472"/>
    </row>
    <row r="1048178" customFormat="1" spans="3:4">
      <c r="C1048178" s="472"/>
      <c r="D1048178" s="472"/>
    </row>
    <row r="1048179" customFormat="1" spans="3:4">
      <c r="C1048179" s="472"/>
      <c r="D1048179" s="472"/>
    </row>
    <row r="1048180" customFormat="1" spans="3:4">
      <c r="C1048180" s="472"/>
      <c r="D1048180" s="472"/>
    </row>
    <row r="1048181" customFormat="1" spans="3:4">
      <c r="C1048181" s="472"/>
      <c r="D1048181" s="472"/>
    </row>
    <row r="1048182" customFormat="1" spans="3:4">
      <c r="C1048182" s="472"/>
      <c r="D1048182" s="472"/>
    </row>
    <row r="1048183" customFormat="1" spans="3:4">
      <c r="C1048183" s="472"/>
      <c r="D1048183" s="472"/>
    </row>
    <row r="1048184" customFormat="1" spans="3:4">
      <c r="C1048184" s="472"/>
      <c r="D1048184" s="472"/>
    </row>
    <row r="1048185" customFormat="1" spans="3:4">
      <c r="C1048185" s="472"/>
      <c r="D1048185" s="472"/>
    </row>
    <row r="1048186" customFormat="1" spans="3:4">
      <c r="C1048186" s="472"/>
      <c r="D1048186" s="472"/>
    </row>
    <row r="1048187" customFormat="1" spans="3:4">
      <c r="C1048187" s="472"/>
      <c r="D1048187" s="472"/>
    </row>
    <row r="1048188" customFormat="1" spans="3:4">
      <c r="C1048188" s="472"/>
      <c r="D1048188" s="472"/>
    </row>
    <row r="1048189" customFormat="1" spans="3:4">
      <c r="C1048189" s="472"/>
      <c r="D1048189" s="472"/>
    </row>
    <row r="1048190" customFormat="1" spans="3:4">
      <c r="C1048190" s="472"/>
      <c r="D1048190" s="472"/>
    </row>
    <row r="1048191" customFormat="1" spans="3:4">
      <c r="C1048191" s="472"/>
      <c r="D1048191" s="472"/>
    </row>
    <row r="1048192" customFormat="1" spans="3:4">
      <c r="C1048192" s="472"/>
      <c r="D1048192" s="472"/>
    </row>
    <row r="1048193" customFormat="1" spans="3:4">
      <c r="C1048193" s="472"/>
      <c r="D1048193" s="472"/>
    </row>
    <row r="1048194" customFormat="1" spans="3:4">
      <c r="C1048194" s="472"/>
      <c r="D1048194" s="472"/>
    </row>
    <row r="1048195" customFormat="1" spans="3:4">
      <c r="C1048195" s="472"/>
      <c r="D1048195" s="472"/>
    </row>
    <row r="1048196" customFormat="1" spans="3:4">
      <c r="C1048196" s="472"/>
      <c r="D1048196" s="472"/>
    </row>
    <row r="1048197" customFormat="1" spans="3:4">
      <c r="C1048197" s="472"/>
      <c r="D1048197" s="472"/>
    </row>
    <row r="1048198" customFormat="1" spans="3:4">
      <c r="C1048198" s="472"/>
      <c r="D1048198" s="472"/>
    </row>
    <row r="1048199" customFormat="1" spans="3:4">
      <c r="C1048199" s="472"/>
      <c r="D1048199" s="472"/>
    </row>
    <row r="1048200" customFormat="1" spans="3:4">
      <c r="C1048200" s="472"/>
      <c r="D1048200" s="472"/>
    </row>
    <row r="1048201" customFormat="1" spans="3:4">
      <c r="C1048201" s="472"/>
      <c r="D1048201" s="472"/>
    </row>
    <row r="1048202" customFormat="1" spans="3:4">
      <c r="C1048202" s="472"/>
      <c r="D1048202" s="472"/>
    </row>
    <row r="1048203" customFormat="1" spans="3:4">
      <c r="C1048203" s="472"/>
      <c r="D1048203" s="472"/>
    </row>
    <row r="1048204" customFormat="1" spans="3:4">
      <c r="C1048204" s="472"/>
      <c r="D1048204" s="472"/>
    </row>
    <row r="1048205" customFormat="1" spans="3:4">
      <c r="C1048205" s="472"/>
      <c r="D1048205" s="472"/>
    </row>
    <row r="1048206" customFormat="1" spans="3:4">
      <c r="C1048206" s="472"/>
      <c r="D1048206" s="472"/>
    </row>
    <row r="1048207" customFormat="1" spans="3:4">
      <c r="C1048207" s="472"/>
      <c r="D1048207" s="472"/>
    </row>
    <row r="1048208" customFormat="1" spans="3:4">
      <c r="C1048208" s="472"/>
      <c r="D1048208" s="472"/>
    </row>
    <row r="1048209" customFormat="1" spans="3:4">
      <c r="C1048209" s="472"/>
      <c r="D1048209" s="472"/>
    </row>
    <row r="1048210" customFormat="1" spans="3:4">
      <c r="C1048210" s="472"/>
      <c r="D1048210" s="472"/>
    </row>
    <row r="1048211" customFormat="1" spans="3:4">
      <c r="C1048211" s="472"/>
      <c r="D1048211" s="472"/>
    </row>
    <row r="1048212" customFormat="1" spans="3:4">
      <c r="C1048212" s="472"/>
      <c r="D1048212" s="472"/>
    </row>
    <row r="1048213" customFormat="1" spans="3:4">
      <c r="C1048213" s="472"/>
      <c r="D1048213" s="472"/>
    </row>
    <row r="1048214" customFormat="1" spans="3:4">
      <c r="C1048214" s="472"/>
      <c r="D1048214" s="472"/>
    </row>
    <row r="1048215" customFormat="1" spans="3:4">
      <c r="C1048215" s="472"/>
      <c r="D1048215" s="472"/>
    </row>
    <row r="1048216" customFormat="1" spans="3:4">
      <c r="C1048216" s="472"/>
      <c r="D1048216" s="472"/>
    </row>
    <row r="1048217" customFormat="1" spans="3:4">
      <c r="C1048217" s="472"/>
      <c r="D1048217" s="472"/>
    </row>
    <row r="1048218" customFormat="1" spans="3:4">
      <c r="C1048218" s="472"/>
      <c r="D1048218" s="472"/>
    </row>
    <row r="1048219" customFormat="1" spans="3:4">
      <c r="C1048219" s="472"/>
      <c r="D1048219" s="472"/>
    </row>
    <row r="1048220" customFormat="1" spans="3:4">
      <c r="C1048220" s="472"/>
      <c r="D1048220" s="472"/>
    </row>
    <row r="1048221" customFormat="1" spans="3:4">
      <c r="C1048221" s="472"/>
      <c r="D1048221" s="472"/>
    </row>
    <row r="1048222" customFormat="1" spans="3:4">
      <c r="C1048222" s="472"/>
      <c r="D1048222" s="472"/>
    </row>
    <row r="1048223" customFormat="1" spans="3:4">
      <c r="C1048223" s="472"/>
      <c r="D1048223" s="472"/>
    </row>
    <row r="1048224" customFormat="1" spans="3:4">
      <c r="C1048224" s="472"/>
      <c r="D1048224" s="472"/>
    </row>
    <row r="1048225" customFormat="1" spans="3:4">
      <c r="C1048225" s="472"/>
      <c r="D1048225" s="472"/>
    </row>
    <row r="1048226" customFormat="1" spans="3:4">
      <c r="C1048226" s="472"/>
      <c r="D1048226" s="472"/>
    </row>
    <row r="1048227" customFormat="1" spans="3:4">
      <c r="C1048227" s="472"/>
      <c r="D1048227" s="472"/>
    </row>
    <row r="1048228" customFormat="1" spans="3:4">
      <c r="C1048228" s="472"/>
      <c r="D1048228" s="472"/>
    </row>
    <row r="1048229" customFormat="1" spans="3:4">
      <c r="C1048229" s="472"/>
      <c r="D1048229" s="472"/>
    </row>
    <row r="1048230" customFormat="1" spans="3:4">
      <c r="C1048230" s="472"/>
      <c r="D1048230" s="472"/>
    </row>
    <row r="1048231" customFormat="1" spans="3:4">
      <c r="C1048231" s="472"/>
      <c r="D1048231" s="472"/>
    </row>
    <row r="1048232" customFormat="1" spans="3:4">
      <c r="C1048232" s="472"/>
      <c r="D1048232" s="472"/>
    </row>
    <row r="1048233" customFormat="1" spans="3:4">
      <c r="C1048233" s="472"/>
      <c r="D1048233" s="472"/>
    </row>
    <row r="1048234" customFormat="1" spans="3:4">
      <c r="C1048234" s="472"/>
      <c r="D1048234" s="472"/>
    </row>
    <row r="1048235" customFormat="1" spans="3:4">
      <c r="C1048235" s="472"/>
      <c r="D1048235" s="472"/>
    </row>
    <row r="1048236" customFormat="1" spans="3:4">
      <c r="C1048236" s="472"/>
      <c r="D1048236" s="472"/>
    </row>
    <row r="1048237" customFormat="1" spans="3:4">
      <c r="C1048237" s="472"/>
      <c r="D1048237" s="472"/>
    </row>
    <row r="1048238" customFormat="1" spans="3:4">
      <c r="C1048238" s="472"/>
      <c r="D1048238" s="472"/>
    </row>
    <row r="1048239" customFormat="1" spans="3:4">
      <c r="C1048239" s="472"/>
      <c r="D1048239" s="472"/>
    </row>
    <row r="1048240" customFormat="1" spans="3:4">
      <c r="C1048240" s="472"/>
      <c r="D1048240" s="472"/>
    </row>
    <row r="1048241" customFormat="1" spans="3:4">
      <c r="C1048241" s="472"/>
      <c r="D1048241" s="472"/>
    </row>
    <row r="1048242" customFormat="1" spans="3:4">
      <c r="C1048242" s="472"/>
      <c r="D1048242" s="472"/>
    </row>
    <row r="1048243" customFormat="1" spans="3:4">
      <c r="C1048243" s="472"/>
      <c r="D1048243" s="472"/>
    </row>
    <row r="1048244" customFormat="1" spans="3:4">
      <c r="C1048244" s="472"/>
      <c r="D1048244" s="472"/>
    </row>
    <row r="1048245" customFormat="1" spans="3:4">
      <c r="C1048245" s="472"/>
      <c r="D1048245" s="472"/>
    </row>
    <row r="1048246" customFormat="1" spans="3:4">
      <c r="C1048246" s="472"/>
      <c r="D1048246" s="472"/>
    </row>
    <row r="1048247" customFormat="1" spans="3:4">
      <c r="C1048247" s="472"/>
      <c r="D1048247" s="472"/>
    </row>
    <row r="1048248" customFormat="1" spans="3:4">
      <c r="C1048248" s="472"/>
      <c r="D1048248" s="472"/>
    </row>
    <row r="1048249" customFormat="1" spans="3:4">
      <c r="C1048249" s="472"/>
      <c r="D1048249" s="472"/>
    </row>
    <row r="1048250" customFormat="1" spans="3:4">
      <c r="C1048250" s="472"/>
      <c r="D1048250" s="472"/>
    </row>
    <row r="1048251" customFormat="1" spans="3:4">
      <c r="C1048251" s="472"/>
      <c r="D1048251" s="472"/>
    </row>
    <row r="1048252" customFormat="1" spans="3:4">
      <c r="C1048252" s="472"/>
      <c r="D1048252" s="472"/>
    </row>
    <row r="1048253" customFormat="1" spans="3:4">
      <c r="C1048253" s="472"/>
      <c r="D1048253" s="472"/>
    </row>
    <row r="1048254" customFormat="1" spans="3:4">
      <c r="C1048254" s="472"/>
      <c r="D1048254" s="472"/>
    </row>
    <row r="1048255" customFormat="1" spans="3:4">
      <c r="C1048255" s="472"/>
      <c r="D1048255" s="472"/>
    </row>
    <row r="1048256" customFormat="1" spans="3:4">
      <c r="C1048256" s="472"/>
      <c r="D1048256" s="472"/>
    </row>
    <row r="1048257" customFormat="1" spans="3:4">
      <c r="C1048257" s="472"/>
      <c r="D1048257" s="472"/>
    </row>
    <row r="1048258" customFormat="1" spans="3:4">
      <c r="C1048258" s="472"/>
      <c r="D1048258" s="472"/>
    </row>
    <row r="1048259" customFormat="1" spans="3:4">
      <c r="C1048259" s="472"/>
      <c r="D1048259" s="472"/>
    </row>
    <row r="1048260" customFormat="1" spans="3:4">
      <c r="C1048260" s="472"/>
      <c r="D1048260" s="472"/>
    </row>
    <row r="1048261" customFormat="1" spans="3:4">
      <c r="C1048261" s="472"/>
      <c r="D1048261" s="472"/>
    </row>
    <row r="1048262" customFormat="1" spans="3:4">
      <c r="C1048262" s="472"/>
      <c r="D1048262" s="472"/>
    </row>
    <row r="1048263" customFormat="1" spans="3:4">
      <c r="C1048263" s="472"/>
      <c r="D1048263" s="472"/>
    </row>
    <row r="1048264" customFormat="1" spans="3:4">
      <c r="C1048264" s="472"/>
      <c r="D1048264" s="472"/>
    </row>
    <row r="1048265" customFormat="1" spans="3:4">
      <c r="C1048265" s="472"/>
      <c r="D1048265" s="472"/>
    </row>
    <row r="1048266" customFormat="1" spans="3:4">
      <c r="C1048266" s="472"/>
      <c r="D1048266" s="472"/>
    </row>
    <row r="1048267" customFormat="1" spans="3:4">
      <c r="C1048267" s="472"/>
      <c r="D1048267" s="472"/>
    </row>
    <row r="1048268" customFormat="1" spans="3:4">
      <c r="C1048268" s="472"/>
      <c r="D1048268" s="472"/>
    </row>
    <row r="1048269" customFormat="1" spans="3:4">
      <c r="C1048269" s="472"/>
      <c r="D1048269" s="472"/>
    </row>
    <row r="1048270" customFormat="1" spans="3:4">
      <c r="C1048270" s="472"/>
      <c r="D1048270" s="472"/>
    </row>
    <row r="1048271" customFormat="1" spans="3:4">
      <c r="C1048271" s="472"/>
      <c r="D1048271" s="472"/>
    </row>
    <row r="1048272" customFormat="1" spans="3:4">
      <c r="C1048272" s="472"/>
      <c r="D1048272" s="472"/>
    </row>
    <row r="1048273" customFormat="1" spans="3:4">
      <c r="C1048273" s="472"/>
      <c r="D1048273" s="472"/>
    </row>
    <row r="1048274" customFormat="1" spans="3:4">
      <c r="C1048274" s="472"/>
      <c r="D1048274" s="472"/>
    </row>
    <row r="1048275" customFormat="1" spans="3:4">
      <c r="C1048275" s="472"/>
      <c r="D1048275" s="472"/>
    </row>
    <row r="1048276" customFormat="1" spans="3:4">
      <c r="C1048276" s="472"/>
      <c r="D1048276" s="472"/>
    </row>
    <row r="1048277" customFormat="1" spans="3:4">
      <c r="C1048277" s="472"/>
      <c r="D1048277" s="472"/>
    </row>
    <row r="1048278" customFormat="1" spans="3:4">
      <c r="C1048278" s="472"/>
      <c r="D1048278" s="472"/>
    </row>
    <row r="1048279" customFormat="1" spans="3:4">
      <c r="C1048279" s="472"/>
      <c r="D1048279" s="472"/>
    </row>
    <row r="1048280" customFormat="1" spans="3:4">
      <c r="C1048280" s="472"/>
      <c r="D1048280" s="472"/>
    </row>
    <row r="1048281" customFormat="1" spans="3:4">
      <c r="C1048281" s="472"/>
      <c r="D1048281" s="472"/>
    </row>
    <row r="1048282" customFormat="1" spans="3:4">
      <c r="C1048282" s="472"/>
      <c r="D1048282" s="472"/>
    </row>
    <row r="1048283" customFormat="1" spans="3:4">
      <c r="C1048283" s="472"/>
      <c r="D1048283" s="472"/>
    </row>
    <row r="1048284" customFormat="1" spans="3:4">
      <c r="C1048284" s="472"/>
      <c r="D1048284" s="472"/>
    </row>
    <row r="1048285" customFormat="1" spans="3:4">
      <c r="C1048285" s="472"/>
      <c r="D1048285" s="472"/>
    </row>
    <row r="1048286" customFormat="1" spans="3:4">
      <c r="C1048286" s="472"/>
      <c r="D1048286" s="472"/>
    </row>
    <row r="1048287" customFormat="1" spans="3:4">
      <c r="C1048287" s="472"/>
      <c r="D1048287" s="472"/>
    </row>
    <row r="1048288" customFormat="1" spans="3:4">
      <c r="C1048288" s="472"/>
      <c r="D1048288" s="472"/>
    </row>
    <row r="1048289" customFormat="1" spans="3:4">
      <c r="C1048289" s="472"/>
      <c r="D1048289" s="472"/>
    </row>
    <row r="1048290" customFormat="1" spans="3:4">
      <c r="C1048290" s="472"/>
      <c r="D1048290" s="472"/>
    </row>
    <row r="1048291" customFormat="1" spans="3:4">
      <c r="C1048291" s="472"/>
      <c r="D1048291" s="472"/>
    </row>
    <row r="1048292" customFormat="1" spans="3:4">
      <c r="C1048292" s="472"/>
      <c r="D1048292" s="472"/>
    </row>
    <row r="1048293" customFormat="1" spans="3:4">
      <c r="C1048293" s="472"/>
      <c r="D1048293" s="472"/>
    </row>
    <row r="1048294" customFormat="1" spans="3:4">
      <c r="C1048294" s="472"/>
      <c r="D1048294" s="472"/>
    </row>
    <row r="1048295" customFormat="1" spans="3:4">
      <c r="C1048295" s="472"/>
      <c r="D1048295" s="472"/>
    </row>
    <row r="1048296" customFormat="1" spans="3:4">
      <c r="C1048296" s="472"/>
      <c r="D1048296" s="472"/>
    </row>
    <row r="1048297" customFormat="1" spans="3:4">
      <c r="C1048297" s="472"/>
      <c r="D1048297" s="472"/>
    </row>
    <row r="1048298" customFormat="1" spans="3:4">
      <c r="C1048298" s="472"/>
      <c r="D1048298" s="472"/>
    </row>
    <row r="1048299" customFormat="1" spans="3:4">
      <c r="C1048299" s="472"/>
      <c r="D1048299" s="472"/>
    </row>
    <row r="1048300" customFormat="1" spans="3:4">
      <c r="C1048300" s="472"/>
      <c r="D1048300" s="472"/>
    </row>
    <row r="1048301" customFormat="1" spans="3:4">
      <c r="C1048301" s="472"/>
      <c r="D1048301" s="472"/>
    </row>
    <row r="1048302" customFormat="1" spans="3:4">
      <c r="C1048302" s="472"/>
      <c r="D1048302" s="472"/>
    </row>
    <row r="1048303" customFormat="1" spans="3:4">
      <c r="C1048303" s="472"/>
      <c r="D1048303" s="472"/>
    </row>
    <row r="1048304" customFormat="1" spans="3:4">
      <c r="C1048304" s="472"/>
      <c r="D1048304" s="472"/>
    </row>
    <row r="1048305" customFormat="1" spans="3:4">
      <c r="C1048305" s="472"/>
      <c r="D1048305" s="472"/>
    </row>
    <row r="1048306" customFormat="1" spans="3:4">
      <c r="C1048306" s="472"/>
      <c r="D1048306" s="472"/>
    </row>
    <row r="1048307" customFormat="1" spans="3:4">
      <c r="C1048307" s="472"/>
      <c r="D1048307" s="472"/>
    </row>
    <row r="1048308" customFormat="1" spans="3:4">
      <c r="C1048308" s="472"/>
      <c r="D1048308" s="472"/>
    </row>
    <row r="1048309" customFormat="1" spans="3:4">
      <c r="C1048309" s="472"/>
      <c r="D1048309" s="472"/>
    </row>
    <row r="1048310" customFormat="1" spans="3:4">
      <c r="C1048310" s="472"/>
      <c r="D1048310" s="472"/>
    </row>
    <row r="1048311" customFormat="1" spans="3:4">
      <c r="C1048311" s="472"/>
      <c r="D1048311" s="472"/>
    </row>
    <row r="1048312" customFormat="1" spans="3:4">
      <c r="C1048312" s="472"/>
      <c r="D1048312" s="472"/>
    </row>
    <row r="1048313" customFormat="1" spans="3:4">
      <c r="C1048313" s="472"/>
      <c r="D1048313" s="472"/>
    </row>
    <row r="1048314" customFormat="1" spans="3:4">
      <c r="C1048314" s="472"/>
      <c r="D1048314" s="472"/>
    </row>
    <row r="1048315" customFormat="1" spans="3:4">
      <c r="C1048315" s="472"/>
      <c r="D1048315" s="472"/>
    </row>
    <row r="1048316" customFormat="1" spans="3:4">
      <c r="C1048316" s="472"/>
      <c r="D1048316" s="472"/>
    </row>
    <row r="1048317" customFormat="1" spans="3:4">
      <c r="C1048317" s="472"/>
      <c r="D1048317" s="472"/>
    </row>
    <row r="1048318" customFormat="1" spans="3:4">
      <c r="C1048318" s="472"/>
      <c r="D1048318" s="472"/>
    </row>
    <row r="1048319" customFormat="1" spans="3:4">
      <c r="C1048319" s="472"/>
      <c r="D1048319" s="472"/>
    </row>
    <row r="1048320" customFormat="1" spans="3:4">
      <c r="C1048320" s="472"/>
      <c r="D1048320" s="472"/>
    </row>
    <row r="1048321" customFormat="1" spans="3:4">
      <c r="C1048321" s="472"/>
      <c r="D1048321" s="472"/>
    </row>
    <row r="1048322" customFormat="1" spans="3:4">
      <c r="C1048322" s="472"/>
      <c r="D1048322" s="472"/>
    </row>
    <row r="1048323" customFormat="1" spans="3:4">
      <c r="C1048323" s="472"/>
      <c r="D1048323" s="472"/>
    </row>
    <row r="1048324" customFormat="1" spans="3:4">
      <c r="C1048324" s="472"/>
      <c r="D1048324" s="472"/>
    </row>
    <row r="1048325" customFormat="1" spans="3:4">
      <c r="C1048325" s="472"/>
      <c r="D1048325" s="472"/>
    </row>
    <row r="1048326" customFormat="1" spans="3:4">
      <c r="C1048326" s="472"/>
      <c r="D1048326" s="472"/>
    </row>
    <row r="1048327" customFormat="1" spans="3:4">
      <c r="C1048327" s="472"/>
      <c r="D1048327" s="472"/>
    </row>
    <row r="1048328" customFormat="1" spans="3:4">
      <c r="C1048328" s="472"/>
      <c r="D1048328" s="472"/>
    </row>
    <row r="1048329" customFormat="1" spans="3:4">
      <c r="C1048329" s="472"/>
      <c r="D1048329" s="472"/>
    </row>
    <row r="1048330" customFormat="1" spans="3:4">
      <c r="C1048330" s="472"/>
      <c r="D1048330" s="472"/>
    </row>
    <row r="1048331" customFormat="1" spans="3:4">
      <c r="C1048331" s="472"/>
      <c r="D1048331" s="472"/>
    </row>
    <row r="1048332" customFormat="1" spans="3:4">
      <c r="C1048332" s="472"/>
      <c r="D1048332" s="472"/>
    </row>
    <row r="1048333" customFormat="1" spans="3:4">
      <c r="C1048333" s="472"/>
      <c r="D1048333" s="472"/>
    </row>
    <row r="1048334" customFormat="1" spans="3:4">
      <c r="C1048334" s="472"/>
      <c r="D1048334" s="472"/>
    </row>
    <row r="1048335" customFormat="1" spans="3:4">
      <c r="C1048335" s="472"/>
      <c r="D1048335" s="472"/>
    </row>
    <row r="1048336" customFormat="1" spans="3:4">
      <c r="C1048336" s="472"/>
      <c r="D1048336" s="472"/>
    </row>
    <row r="1048337" customFormat="1" spans="3:4">
      <c r="C1048337" s="472"/>
      <c r="D1048337" s="472"/>
    </row>
    <row r="1048338" customFormat="1" spans="3:4">
      <c r="C1048338" s="472"/>
      <c r="D1048338" s="472"/>
    </row>
    <row r="1048339" customFormat="1" spans="3:4">
      <c r="C1048339" s="472"/>
      <c r="D1048339" s="472"/>
    </row>
    <row r="1048340" customFormat="1" spans="3:4">
      <c r="C1048340" s="472"/>
      <c r="D1048340" s="472"/>
    </row>
    <row r="1048341" customFormat="1" spans="3:4">
      <c r="C1048341" s="472"/>
      <c r="D1048341" s="472"/>
    </row>
    <row r="1048342" customFormat="1" spans="3:4">
      <c r="C1048342" s="472"/>
      <c r="D1048342" s="472"/>
    </row>
    <row r="1048343" customFormat="1" spans="3:4">
      <c r="C1048343" s="472"/>
      <c r="D1048343" s="472"/>
    </row>
    <row r="1048344" customFormat="1" spans="3:4">
      <c r="C1048344" s="472"/>
      <c r="D1048344" s="472"/>
    </row>
    <row r="1048345" customFormat="1" spans="3:4">
      <c r="C1048345" s="472"/>
      <c r="D1048345" s="472"/>
    </row>
    <row r="1048346" customFormat="1" spans="3:4">
      <c r="C1048346" s="472"/>
      <c r="D1048346" s="472"/>
    </row>
    <row r="1048347" customFormat="1" spans="3:4">
      <c r="C1048347" s="472"/>
      <c r="D1048347" s="472"/>
    </row>
    <row r="1048348" customFormat="1" spans="3:4">
      <c r="C1048348" s="472"/>
      <c r="D1048348" s="472"/>
    </row>
    <row r="1048349" customFormat="1" spans="3:4">
      <c r="C1048349" s="472"/>
      <c r="D1048349" s="472"/>
    </row>
    <row r="1048350" customFormat="1" spans="3:4">
      <c r="C1048350" s="472"/>
      <c r="D1048350" s="472"/>
    </row>
    <row r="1048351" customFormat="1" spans="3:4">
      <c r="C1048351" s="472"/>
      <c r="D1048351" s="472"/>
    </row>
    <row r="1048352" customFormat="1" spans="3:4">
      <c r="C1048352" s="472"/>
      <c r="D1048352" s="472"/>
    </row>
    <row r="1048353" customFormat="1" spans="3:4">
      <c r="C1048353" s="472"/>
      <c r="D1048353" s="472"/>
    </row>
    <row r="1048354" customFormat="1" spans="3:4">
      <c r="C1048354" s="472"/>
      <c r="D1048354" s="472"/>
    </row>
    <row r="1048355" customFormat="1" spans="3:4">
      <c r="C1048355" s="472"/>
      <c r="D1048355" s="472"/>
    </row>
    <row r="1048356" customFormat="1" spans="3:4">
      <c r="C1048356" s="472"/>
      <c r="D1048356" s="472"/>
    </row>
    <row r="1048357" customFormat="1" spans="3:4">
      <c r="C1048357" s="472"/>
      <c r="D1048357" s="472"/>
    </row>
    <row r="1048358" customFormat="1" spans="3:4">
      <c r="C1048358" s="472"/>
      <c r="D1048358" s="472"/>
    </row>
    <row r="1048359" customFormat="1" spans="3:4">
      <c r="C1048359" s="472"/>
      <c r="D1048359" s="472"/>
    </row>
    <row r="1048360" customFormat="1" spans="3:4">
      <c r="C1048360" s="472"/>
      <c r="D1048360" s="472"/>
    </row>
    <row r="1048361" customFormat="1" spans="3:4">
      <c r="C1048361" s="472"/>
      <c r="D1048361" s="472"/>
    </row>
    <row r="1048362" customFormat="1" spans="3:4">
      <c r="C1048362" s="472"/>
      <c r="D1048362" s="472"/>
    </row>
    <row r="1048363" customFormat="1" spans="3:4">
      <c r="C1048363" s="472"/>
      <c r="D1048363" s="472"/>
    </row>
    <row r="1048364" customFormat="1" spans="3:4">
      <c r="C1048364" s="472"/>
      <c r="D1048364" s="472"/>
    </row>
    <row r="1048365" customFormat="1" spans="3:4">
      <c r="C1048365" s="472"/>
      <c r="D1048365" s="472"/>
    </row>
    <row r="1048366" customFormat="1" spans="3:4">
      <c r="C1048366" s="472"/>
      <c r="D1048366" s="472"/>
    </row>
    <row r="1048367" customFormat="1" spans="3:4">
      <c r="C1048367" s="472"/>
      <c r="D1048367" s="472"/>
    </row>
    <row r="1048368" customFormat="1" spans="3:4">
      <c r="C1048368" s="472"/>
      <c r="D1048368" s="472"/>
    </row>
    <row r="1048369" customFormat="1" spans="3:4">
      <c r="C1048369" s="472"/>
      <c r="D1048369" s="472"/>
    </row>
    <row r="1048370" customFormat="1" spans="3:4">
      <c r="C1048370" s="472"/>
      <c r="D1048370" s="472"/>
    </row>
    <row r="1048371" customFormat="1" spans="3:4">
      <c r="C1048371" s="472"/>
      <c r="D1048371" s="472"/>
    </row>
    <row r="1048372" customFormat="1" spans="3:4">
      <c r="C1048372" s="472"/>
      <c r="D1048372" s="472"/>
    </row>
    <row r="1048373" customFormat="1" spans="3:4">
      <c r="C1048373" s="472"/>
      <c r="D1048373" s="472"/>
    </row>
    <row r="1048374" customFormat="1" spans="3:4">
      <c r="C1048374" s="472"/>
      <c r="D1048374" s="472"/>
    </row>
    <row r="1048375" customFormat="1" spans="3:4">
      <c r="C1048375" s="472"/>
      <c r="D1048375" s="472"/>
    </row>
    <row r="1048376" customFormat="1" spans="3:4">
      <c r="C1048376" s="472"/>
      <c r="D1048376" s="472"/>
    </row>
    <row r="1048377" customFormat="1" spans="3:4">
      <c r="C1048377" s="472"/>
      <c r="D1048377" s="472"/>
    </row>
    <row r="1048378" customFormat="1" spans="3:4">
      <c r="C1048378" s="472"/>
      <c r="D1048378" s="472"/>
    </row>
    <row r="1048379" customFormat="1" spans="3:4">
      <c r="C1048379" s="472"/>
      <c r="D1048379" s="472"/>
    </row>
    <row r="1048380" customFormat="1" spans="3:4">
      <c r="C1048380" s="472"/>
      <c r="D1048380" s="472"/>
    </row>
    <row r="1048381" customFormat="1" spans="3:4">
      <c r="C1048381" s="472"/>
      <c r="D1048381" s="472"/>
    </row>
    <row r="1048382" customFormat="1" spans="3:4">
      <c r="C1048382" s="472"/>
      <c r="D1048382" s="472"/>
    </row>
    <row r="1048383" customFormat="1" spans="3:4">
      <c r="C1048383" s="472"/>
      <c r="D1048383" s="472"/>
    </row>
    <row r="1048384" customFormat="1" spans="3:4">
      <c r="C1048384" s="472"/>
      <c r="D1048384" s="472"/>
    </row>
    <row r="1048385" customFormat="1" spans="3:4">
      <c r="C1048385" s="472"/>
      <c r="D1048385" s="472"/>
    </row>
    <row r="1048386" customFormat="1" spans="3:4">
      <c r="C1048386" s="472"/>
      <c r="D1048386" s="472"/>
    </row>
    <row r="1048387" customFormat="1" spans="3:4">
      <c r="C1048387" s="472"/>
      <c r="D1048387" s="472"/>
    </row>
    <row r="1048388" customFormat="1" spans="3:4">
      <c r="C1048388" s="472"/>
      <c r="D1048388" s="472"/>
    </row>
    <row r="1048389" customFormat="1" spans="3:4">
      <c r="C1048389" s="472"/>
      <c r="D1048389" s="472"/>
    </row>
    <row r="1048390" customFormat="1" spans="3:4">
      <c r="C1048390" s="472"/>
      <c r="D1048390" s="472"/>
    </row>
    <row r="1048391" customFormat="1" spans="3:4">
      <c r="C1048391" s="472"/>
      <c r="D1048391" s="472"/>
    </row>
    <row r="1048392" customFormat="1" spans="3:4">
      <c r="C1048392" s="472"/>
      <c r="D1048392" s="472"/>
    </row>
    <row r="1048393" customFormat="1" spans="3:4">
      <c r="C1048393" s="472"/>
      <c r="D1048393" s="472"/>
    </row>
    <row r="1048394" customFormat="1" spans="3:4">
      <c r="C1048394" s="472"/>
      <c r="D1048394" s="472"/>
    </row>
    <row r="1048395" customFormat="1" spans="3:4">
      <c r="C1048395" s="472"/>
      <c r="D1048395" s="472"/>
    </row>
    <row r="1048396" customFormat="1" spans="3:4">
      <c r="C1048396" s="472"/>
      <c r="D1048396" s="472"/>
    </row>
    <row r="1048397" customFormat="1" spans="3:4">
      <c r="C1048397" s="472"/>
      <c r="D1048397" s="472"/>
    </row>
    <row r="1048398" customFormat="1" spans="3:4">
      <c r="C1048398" s="472"/>
      <c r="D1048398" s="472"/>
    </row>
    <row r="1048399" customFormat="1" spans="3:4">
      <c r="C1048399" s="472"/>
      <c r="D1048399" s="472"/>
    </row>
    <row r="1048400" customFormat="1" spans="3:4">
      <c r="C1048400" s="472"/>
      <c r="D1048400" s="472"/>
    </row>
    <row r="1048401" customFormat="1" spans="3:4">
      <c r="C1048401" s="472"/>
      <c r="D1048401" s="472"/>
    </row>
    <row r="1048402" customFormat="1" spans="3:4">
      <c r="C1048402" s="472"/>
      <c r="D1048402" s="472"/>
    </row>
    <row r="1048403" customFormat="1" spans="3:4">
      <c r="C1048403" s="472"/>
      <c r="D1048403" s="472"/>
    </row>
    <row r="1048404" customFormat="1" spans="3:4">
      <c r="C1048404" s="472"/>
      <c r="D1048404" s="472"/>
    </row>
    <row r="1048405" customFormat="1" spans="3:4">
      <c r="C1048405" s="472"/>
      <c r="D1048405" s="472"/>
    </row>
    <row r="1048406" customFormat="1" spans="3:4">
      <c r="C1048406" s="472"/>
      <c r="D1048406" s="472"/>
    </row>
    <row r="1048407" customFormat="1" spans="3:4">
      <c r="C1048407" s="472"/>
      <c r="D1048407" s="472"/>
    </row>
    <row r="1048408" customFormat="1" spans="3:4">
      <c r="C1048408" s="472"/>
      <c r="D1048408" s="472"/>
    </row>
    <row r="1048409" customFormat="1" spans="3:4">
      <c r="C1048409" s="472"/>
      <c r="D1048409" s="472"/>
    </row>
    <row r="1048410" customFormat="1" spans="3:4">
      <c r="C1048410" s="472"/>
      <c r="D1048410" s="472"/>
    </row>
    <row r="1048411" customFormat="1" spans="3:4">
      <c r="C1048411" s="472"/>
      <c r="D1048411" s="472"/>
    </row>
    <row r="1048412" customFormat="1" spans="3:4">
      <c r="C1048412" s="472"/>
      <c r="D1048412" s="472"/>
    </row>
    <row r="1048413" customFormat="1" spans="3:4">
      <c r="C1048413" s="472"/>
      <c r="D1048413" s="472"/>
    </row>
    <row r="1048414" customFormat="1" spans="3:4">
      <c r="C1048414" s="472"/>
      <c r="D1048414" s="472"/>
    </row>
    <row r="1048415" customFormat="1" spans="3:4">
      <c r="C1048415" s="472"/>
      <c r="D1048415" s="472"/>
    </row>
    <row r="1048416" customFormat="1" spans="3:4">
      <c r="C1048416" s="472"/>
      <c r="D1048416" s="472"/>
    </row>
    <row r="1048417" customFormat="1" spans="3:4">
      <c r="C1048417" s="472"/>
      <c r="D1048417" s="472"/>
    </row>
    <row r="1048418" customFormat="1" spans="3:4">
      <c r="C1048418" s="472"/>
      <c r="D1048418" s="472"/>
    </row>
    <row r="1048419" customFormat="1" spans="3:4">
      <c r="C1048419" s="472"/>
      <c r="D1048419" s="472"/>
    </row>
    <row r="1048420" customFormat="1" spans="3:4">
      <c r="C1048420" s="472"/>
      <c r="D1048420" s="472"/>
    </row>
    <row r="1048421" customFormat="1" spans="3:4">
      <c r="C1048421" s="472"/>
      <c r="D1048421" s="472"/>
    </row>
    <row r="1048422" customFormat="1" spans="3:4">
      <c r="C1048422" s="472"/>
      <c r="D1048422" s="472"/>
    </row>
    <row r="1048423" customFormat="1" spans="3:4">
      <c r="C1048423" s="472"/>
      <c r="D1048423" s="472"/>
    </row>
    <row r="1048424" customFormat="1" spans="3:4">
      <c r="C1048424" s="472"/>
      <c r="D1048424" s="472"/>
    </row>
    <row r="1048425" customFormat="1" spans="3:4">
      <c r="C1048425" s="472"/>
      <c r="D1048425" s="472"/>
    </row>
    <row r="1048426" customFormat="1" spans="3:4">
      <c r="C1048426" s="472"/>
      <c r="D1048426" s="472"/>
    </row>
    <row r="1048427" customFormat="1" spans="3:4">
      <c r="C1048427" s="472"/>
      <c r="D1048427" s="472"/>
    </row>
    <row r="1048428" customFormat="1" spans="3:4">
      <c r="C1048428" s="472"/>
      <c r="D1048428" s="472"/>
    </row>
    <row r="1048429" customFormat="1" spans="3:4">
      <c r="C1048429" s="472"/>
      <c r="D1048429" s="472"/>
    </row>
    <row r="1048430" customFormat="1" spans="3:4">
      <c r="C1048430" s="472"/>
      <c r="D1048430" s="472"/>
    </row>
    <row r="1048431" customFormat="1" spans="3:4">
      <c r="C1048431" s="472"/>
      <c r="D1048431" s="472"/>
    </row>
    <row r="1048432" customFormat="1" spans="3:4">
      <c r="C1048432" s="472"/>
      <c r="D1048432" s="472"/>
    </row>
    <row r="1048433" customFormat="1" spans="3:4">
      <c r="C1048433" s="472"/>
      <c r="D1048433" s="472"/>
    </row>
    <row r="1048434" customFormat="1" spans="3:4">
      <c r="C1048434" s="472"/>
      <c r="D1048434" s="472"/>
    </row>
    <row r="1048435" customFormat="1" spans="3:4">
      <c r="C1048435" s="472"/>
      <c r="D1048435" s="472"/>
    </row>
    <row r="1048436" customFormat="1" spans="3:4">
      <c r="C1048436" s="472"/>
      <c r="D1048436" s="472"/>
    </row>
    <row r="1048437" customFormat="1" spans="3:4">
      <c r="C1048437" s="472"/>
      <c r="D1048437" s="472"/>
    </row>
    <row r="1048438" customFormat="1" spans="3:4">
      <c r="C1048438" s="472"/>
      <c r="D1048438" s="472"/>
    </row>
    <row r="1048439" customFormat="1" spans="3:4">
      <c r="C1048439" s="472"/>
      <c r="D1048439" s="472"/>
    </row>
    <row r="1048440" customFormat="1" spans="3:4">
      <c r="C1048440" s="472"/>
      <c r="D1048440" s="472"/>
    </row>
    <row r="1048441" customFormat="1" spans="3:4">
      <c r="C1048441" s="472"/>
      <c r="D1048441" s="472"/>
    </row>
    <row r="1048442" customFormat="1" spans="3:4">
      <c r="C1048442" s="472"/>
      <c r="D1048442" s="472"/>
    </row>
    <row r="1048443" customFormat="1" spans="3:4">
      <c r="C1048443" s="472"/>
      <c r="D1048443" s="472"/>
    </row>
    <row r="1048444" customFormat="1" spans="3:4">
      <c r="C1048444" s="472"/>
      <c r="D1048444" s="472"/>
    </row>
    <row r="1048445" customFormat="1" spans="3:4">
      <c r="C1048445" s="472"/>
      <c r="D1048445" s="472"/>
    </row>
  </sheetData>
  <sheetProtection formatCells="0" formatColumns="0" formatRows="0" insertRows="0" insertColumns="0" insertHyperlinks="0" deleteColumns="0" deleteRows="0" sort="0" autoFilter="0" pivotTables="0"/>
  <mergeCells count="79">
    <mergeCell ref="A1:B1"/>
    <mergeCell ref="A3:K3"/>
    <mergeCell ref="F4:H4"/>
    <mergeCell ref="I4:K4"/>
    <mergeCell ref="B6:C6"/>
    <mergeCell ref="D10:E10"/>
    <mergeCell ref="D11:E11"/>
    <mergeCell ref="D22:E22"/>
    <mergeCell ref="D23:E23"/>
    <mergeCell ref="D44:E44"/>
    <mergeCell ref="D45:E45"/>
    <mergeCell ref="D47:E47"/>
    <mergeCell ref="D48:E48"/>
    <mergeCell ref="D54:E54"/>
    <mergeCell ref="D55:E55"/>
    <mergeCell ref="D58:E58"/>
    <mergeCell ref="D59:E59"/>
    <mergeCell ref="D62:E62"/>
    <mergeCell ref="D63:E63"/>
    <mergeCell ref="D65:E65"/>
    <mergeCell ref="D66:E66"/>
    <mergeCell ref="D70:E70"/>
    <mergeCell ref="D71:E71"/>
    <mergeCell ref="D74:E74"/>
    <mergeCell ref="D75:E75"/>
    <mergeCell ref="D79:E79"/>
    <mergeCell ref="D80:E80"/>
    <mergeCell ref="D98:E98"/>
    <mergeCell ref="D99:E99"/>
    <mergeCell ref="D101:E101"/>
    <mergeCell ref="D102:E102"/>
    <mergeCell ref="D104:E104"/>
    <mergeCell ref="D105:E105"/>
    <mergeCell ref="D109:E109"/>
    <mergeCell ref="D110:E110"/>
    <mergeCell ref="D112:E112"/>
    <mergeCell ref="D113:E113"/>
    <mergeCell ref="D115:E115"/>
    <mergeCell ref="D116:E116"/>
    <mergeCell ref="D119:E119"/>
    <mergeCell ref="D120:E120"/>
    <mergeCell ref="D123:E123"/>
    <mergeCell ref="D124:E124"/>
    <mergeCell ref="D126:E126"/>
    <mergeCell ref="D128:E128"/>
    <mergeCell ref="D133:E133"/>
    <mergeCell ref="D134:E134"/>
    <mergeCell ref="D139:E139"/>
    <mergeCell ref="D140:E140"/>
    <mergeCell ref="D145:E145"/>
    <mergeCell ref="D146:E146"/>
    <mergeCell ref="B147:E147"/>
    <mergeCell ref="A4:A5"/>
    <mergeCell ref="A10:A11"/>
    <mergeCell ref="A22:A23"/>
    <mergeCell ref="A44:A45"/>
    <mergeCell ref="A47:A48"/>
    <mergeCell ref="A54:A55"/>
    <mergeCell ref="A58:A59"/>
    <mergeCell ref="A62:A63"/>
    <mergeCell ref="A65:A66"/>
    <mergeCell ref="A70:A71"/>
    <mergeCell ref="A74:A75"/>
    <mergeCell ref="A79:A80"/>
    <mergeCell ref="A98:A99"/>
    <mergeCell ref="A101:A102"/>
    <mergeCell ref="A104:A105"/>
    <mergeCell ref="A109:A110"/>
    <mergeCell ref="A112:A113"/>
    <mergeCell ref="A115:A116"/>
    <mergeCell ref="A119:A120"/>
    <mergeCell ref="A123:A124"/>
    <mergeCell ref="A133:A134"/>
    <mergeCell ref="A139:A140"/>
    <mergeCell ref="A145:A146"/>
    <mergeCell ref="B4:B5"/>
    <mergeCell ref="C4:C5"/>
    <mergeCell ref="D4:D5"/>
    <mergeCell ref="E4:E5"/>
  </mergeCells>
  <dataValidations count="2">
    <dataValidation type="list" allowBlank="1" showInputMessage="1" showErrorMessage="1" sqref="E125 E127 E7:E10 E12:E22 E24:E44 E46:E47 E49:E54 E56:E58 E60:E62 E64:E65 E67:E70 E72:E74 E76:E79 E81:E98 E100:E101 E103:E104 E106:E109 E111:E112 E114:E115 E117:E119 E121:E123 E129:E133 E135:E139 E141:E145">
      <formula1>"集团本部,集团二级公司,集团三级公司,集团四级公司"</formula1>
    </dataValidation>
    <dataValidation type="list" allowBlank="1" showInputMessage="1" showErrorMessage="1" sqref="B7:B113 B117:B146">
      <formula1>"专业子公司,建设类子公司（大型项目）,区域分子公司,事业部,集团本部,建管部"</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
    <pageSetUpPr fitToPage="1"/>
  </sheetPr>
  <dimension ref="A1:BC310"/>
  <sheetViews>
    <sheetView view="pageBreakPreview" zoomScale="55" zoomScaleNormal="60" topLeftCell="A3" workbookViewId="0">
      <pane xSplit="9" ySplit="3" topLeftCell="P99" activePane="bottomRight" state="frozen"/>
      <selection/>
      <selection pane="topRight"/>
      <selection pane="bottomLeft"/>
      <selection pane="bottomRight" activeCell="BC102" sqref="BC102"/>
    </sheetView>
  </sheetViews>
  <sheetFormatPr defaultColWidth="8.71666666666667" defaultRowHeight="13.5"/>
  <cols>
    <col min="1" max="1" width="6.81666666666667" style="40" customWidth="1"/>
    <col min="2" max="2" width="14.5416666666667" style="41" customWidth="1"/>
    <col min="3" max="3" width="15.1833333333333" style="42" customWidth="1"/>
    <col min="4" max="4" width="10.0916666666667" style="42" hidden="1" customWidth="1"/>
    <col min="5" max="5" width="18.3666666666667" style="40" hidden="1" customWidth="1"/>
    <col min="6" max="6" width="17.4583333333333" style="40" hidden="1" customWidth="1"/>
    <col min="7" max="7" width="15.9083333333333" style="43" customWidth="1"/>
    <col min="8" max="8" width="10.2833333333333" style="44" customWidth="1"/>
    <col min="9" max="9" width="10.9083333333333" style="45" customWidth="1"/>
    <col min="10" max="10" width="8.81666666666667" style="44" customWidth="1"/>
    <col min="11" max="11" width="28.5416666666667" style="46" customWidth="1"/>
    <col min="12" max="12" width="7.18333333333333" style="43" customWidth="1"/>
    <col min="13" max="13" width="9.18333333333333" style="44" customWidth="1"/>
    <col min="14" max="14" width="8.18333333333333" style="47" customWidth="1"/>
    <col min="15" max="15" width="16.5416666666667" style="47" customWidth="1"/>
    <col min="16" max="16" width="21.9083333333333" style="47" customWidth="1"/>
    <col min="17" max="17" width="22.0916666666667" style="47" customWidth="1"/>
    <col min="18" max="18" width="21.2833333333333" style="47" customWidth="1"/>
    <col min="19" max="19" width="24.0916666666667" style="48" customWidth="1"/>
    <col min="20" max="20" width="28.7166666666667" style="47" customWidth="1"/>
    <col min="21" max="21" width="7.45833333333333" style="49" customWidth="1"/>
    <col min="22" max="22" width="8.45833333333333" style="50" customWidth="1"/>
    <col min="23" max="23" width="18.9083333333333" style="40" customWidth="1"/>
    <col min="24" max="24" width="8.71666666666667" style="40" customWidth="1"/>
    <col min="25" max="25" width="14.3666666666667" style="40" customWidth="1"/>
    <col min="26" max="26" width="10" style="40" customWidth="1"/>
    <col min="27" max="28" width="8.71666666666667" style="40" customWidth="1"/>
    <col min="29" max="29" width="36.2833333333333" style="51" customWidth="1"/>
    <col min="30" max="30" width="8.71666666666667" style="40" hidden="1" customWidth="1"/>
    <col min="31" max="31" width="8.71666666666667" style="43" customWidth="1"/>
    <col min="32" max="32" width="14" style="42" customWidth="1"/>
    <col min="33" max="33" width="13.5416666666667" style="51" customWidth="1"/>
    <col min="34" max="36" width="14.6333333333333" style="40" hidden="1" customWidth="1"/>
    <col min="37" max="37" width="12.9083333333333" style="40" hidden="1" customWidth="1"/>
    <col min="38" max="38" width="9.36666666666667" style="40" hidden="1" customWidth="1"/>
    <col min="39" max="39" width="11.9083333333333" style="40" hidden="1" customWidth="1"/>
    <col min="40" max="40" width="16" style="40" hidden="1" customWidth="1"/>
    <col min="41" max="41" width="20" style="40" hidden="1" customWidth="1"/>
    <col min="42" max="42" width="16" style="40" hidden="1" customWidth="1"/>
    <col min="43" max="43" width="9.36666666666667" style="40" hidden="1" customWidth="1"/>
    <col min="44" max="44" width="19.1833333333333" style="40" hidden="1" customWidth="1"/>
    <col min="45" max="45" width="18.8166666666667" style="40" hidden="1" customWidth="1"/>
    <col min="46" max="46" width="16" style="40" hidden="1" customWidth="1"/>
    <col min="47" max="50" width="8.71666666666667" style="40" hidden="1" customWidth="1"/>
    <col min="51" max="51" width="10.5416666666667" style="40" hidden="1" customWidth="1"/>
    <col min="52" max="52" width="13.3666666666667" style="41" hidden="1" customWidth="1"/>
    <col min="53" max="53" width="9.28333333333333" style="47" customWidth="1"/>
    <col min="54" max="54" width="9.09166666666667" style="41" customWidth="1"/>
    <col min="55" max="55" width="39.1833333333333" style="40" customWidth="1"/>
    <col min="56" max="16384" width="8.71666666666667" style="40"/>
  </cols>
  <sheetData>
    <row r="1" ht="24" customHeight="1" spans="1:55">
      <c r="A1" s="52" t="s">
        <v>122</v>
      </c>
      <c r="B1" s="53"/>
      <c r="D1" s="40"/>
      <c r="F1" s="42"/>
      <c r="G1" s="44"/>
      <c r="I1" s="54"/>
      <c r="J1" s="43"/>
      <c r="N1" s="42"/>
      <c r="O1" s="42"/>
      <c r="P1" s="42"/>
      <c r="Q1" s="42"/>
      <c r="R1" s="55"/>
      <c r="S1" s="56"/>
      <c r="T1" s="55"/>
      <c r="U1" s="55"/>
      <c r="V1" s="55"/>
    </row>
    <row r="2" s="24" customFormat="1" ht="41" customHeight="1" spans="1:55">
      <c r="A2" s="57" t="s">
        <v>123</v>
      </c>
      <c r="B2" s="57"/>
      <c r="C2" s="57"/>
      <c r="D2" s="57"/>
      <c r="E2" s="57"/>
      <c r="F2" s="57"/>
      <c r="G2" s="57"/>
      <c r="H2" s="57"/>
      <c r="I2" s="57"/>
      <c r="J2" s="57"/>
      <c r="K2" s="58"/>
      <c r="L2" s="57"/>
      <c r="M2" s="57"/>
      <c r="N2" s="57"/>
      <c r="O2" s="57"/>
      <c r="P2" s="57"/>
      <c r="Q2" s="57"/>
      <c r="R2" s="57"/>
      <c r="S2" s="58"/>
      <c r="T2" s="57"/>
      <c r="U2" s="57"/>
      <c r="V2" s="57"/>
      <c r="W2" s="57"/>
      <c r="X2" s="57"/>
      <c r="Y2" s="57"/>
      <c r="Z2" s="57"/>
      <c r="AA2" s="57"/>
      <c r="AB2" s="57"/>
      <c r="AC2" s="58"/>
      <c r="AD2" s="57"/>
      <c r="AE2" s="57"/>
      <c r="AF2" s="57"/>
      <c r="AG2" s="58"/>
      <c r="AH2" s="57"/>
      <c r="AI2" s="57"/>
      <c r="AJ2" s="57"/>
      <c r="AK2" s="57"/>
      <c r="AL2" s="57"/>
      <c r="AM2" s="57"/>
      <c r="AN2" s="57"/>
      <c r="AO2" s="57"/>
      <c r="AP2" s="57"/>
      <c r="AQ2" s="57"/>
      <c r="AR2" s="57"/>
      <c r="AS2" s="57"/>
      <c r="AT2" s="57"/>
      <c r="AU2" s="57"/>
      <c r="AV2" s="57"/>
      <c r="AW2" s="57"/>
      <c r="AX2" s="57"/>
      <c r="AY2" s="57"/>
      <c r="AZ2" s="57"/>
      <c r="BA2" s="57"/>
      <c r="BB2" s="57"/>
    </row>
    <row r="3" s="24" customFormat="1" ht="25" customHeight="1" spans="1:55">
      <c r="A3" s="59" t="s">
        <v>124</v>
      </c>
      <c r="B3" s="59"/>
      <c r="C3" s="59"/>
      <c r="D3" s="59"/>
      <c r="E3" s="59"/>
      <c r="F3" s="59"/>
      <c r="G3" s="59"/>
      <c r="H3" s="59"/>
      <c r="I3" s="59"/>
      <c r="J3" s="59"/>
      <c r="K3" s="60"/>
      <c r="L3" s="59"/>
      <c r="M3" s="59"/>
      <c r="N3" s="59"/>
      <c r="O3" s="59"/>
      <c r="P3" s="59"/>
      <c r="Q3" s="61"/>
      <c r="R3" s="59"/>
      <c r="S3" s="60"/>
      <c r="T3" s="61"/>
      <c r="U3" s="59"/>
      <c r="AC3" s="62"/>
      <c r="AG3" s="62"/>
    </row>
    <row r="4" s="25" customFormat="1" ht="41" customHeight="1" spans="1:55">
      <c r="A4" s="63" t="s">
        <v>2</v>
      </c>
      <c r="B4" s="64" t="s">
        <v>4</v>
      </c>
      <c r="C4" s="65" t="s">
        <v>125</v>
      </c>
      <c r="D4" s="65" t="s">
        <v>6</v>
      </c>
      <c r="E4" s="65" t="s">
        <v>126</v>
      </c>
      <c r="F4" s="65" t="s">
        <v>127</v>
      </c>
      <c r="G4" s="65" t="s">
        <v>128</v>
      </c>
      <c r="H4" s="65" t="s">
        <v>129</v>
      </c>
      <c r="I4" s="66" t="s">
        <v>130</v>
      </c>
      <c r="J4" s="67" t="s">
        <v>131</v>
      </c>
      <c r="K4" s="65" t="s">
        <v>132</v>
      </c>
      <c r="L4" s="65" t="s">
        <v>7</v>
      </c>
      <c r="M4" s="65" t="s">
        <v>133</v>
      </c>
      <c r="N4" s="65" t="s">
        <v>134</v>
      </c>
      <c r="O4" s="68" t="s">
        <v>135</v>
      </c>
      <c r="P4" s="69"/>
      <c r="Q4" s="70"/>
      <c r="R4" s="65" t="s">
        <v>136</v>
      </c>
      <c r="S4" s="71"/>
      <c r="T4" s="65"/>
      <c r="U4" s="65" t="s">
        <v>137</v>
      </c>
      <c r="V4" s="65"/>
      <c r="W4" s="65"/>
      <c r="X4" s="65" t="s">
        <v>138</v>
      </c>
      <c r="Y4" s="65" t="s">
        <v>139</v>
      </c>
      <c r="Z4" s="65"/>
      <c r="AA4" s="65"/>
      <c r="AB4" s="65"/>
      <c r="AC4" s="71"/>
      <c r="AD4" s="70" t="s">
        <v>140</v>
      </c>
      <c r="AE4" s="65" t="s">
        <v>141</v>
      </c>
      <c r="AF4" s="65" t="s">
        <v>142</v>
      </c>
      <c r="AG4" s="72" t="s">
        <v>143</v>
      </c>
      <c r="AH4" s="73" t="s">
        <v>144</v>
      </c>
      <c r="AI4" s="73"/>
      <c r="AJ4" s="73"/>
      <c r="AK4" s="73"/>
      <c r="AL4" s="73"/>
      <c r="AM4" s="74"/>
      <c r="AN4" s="75" t="s">
        <v>145</v>
      </c>
      <c r="AO4" s="76"/>
      <c r="AP4" s="76"/>
      <c r="AQ4" s="76"/>
      <c r="AR4" s="76" t="s">
        <v>146</v>
      </c>
      <c r="AS4" s="76"/>
      <c r="AT4" s="76"/>
      <c r="AU4" s="77"/>
      <c r="AV4" s="78" t="s">
        <v>147</v>
      </c>
      <c r="AW4" s="79"/>
      <c r="AX4" s="79"/>
      <c r="AY4" s="80"/>
      <c r="AZ4" s="81" t="s">
        <v>148</v>
      </c>
      <c r="BA4" s="82" t="s">
        <v>149</v>
      </c>
      <c r="BB4" s="82"/>
      <c r="BC4" s="83"/>
    </row>
    <row r="5" s="25" customFormat="1" ht="54" customHeight="1" spans="1:55">
      <c r="A5" s="84"/>
      <c r="B5" s="85"/>
      <c r="C5" s="67"/>
      <c r="D5" s="67"/>
      <c r="E5" s="67"/>
      <c r="F5" s="67"/>
      <c r="G5" s="67"/>
      <c r="H5" s="67"/>
      <c r="I5" s="86"/>
      <c r="J5" s="87"/>
      <c r="K5" s="67"/>
      <c r="L5" s="67"/>
      <c r="M5" s="67"/>
      <c r="N5" s="67"/>
      <c r="O5" s="67" t="s">
        <v>150</v>
      </c>
      <c r="P5" s="67" t="s">
        <v>151</v>
      </c>
      <c r="Q5" s="67" t="s">
        <v>152</v>
      </c>
      <c r="R5" s="67" t="s">
        <v>150</v>
      </c>
      <c r="S5" s="88" t="s">
        <v>151</v>
      </c>
      <c r="T5" s="67" t="s">
        <v>152</v>
      </c>
      <c r="U5" s="67" t="s">
        <v>150</v>
      </c>
      <c r="V5" s="67" t="s">
        <v>151</v>
      </c>
      <c r="W5" s="67" t="s">
        <v>152</v>
      </c>
      <c r="X5" s="67"/>
      <c r="Y5" s="67" t="s">
        <v>153</v>
      </c>
      <c r="Z5" s="67" t="s">
        <v>154</v>
      </c>
      <c r="AA5" s="67" t="s">
        <v>155</v>
      </c>
      <c r="AB5" s="67" t="s">
        <v>156</v>
      </c>
      <c r="AC5" s="67" t="s">
        <v>157</v>
      </c>
      <c r="AD5" s="89"/>
      <c r="AE5" s="67"/>
      <c r="AF5" s="67"/>
      <c r="AG5" s="90"/>
      <c r="AH5" s="91" t="s">
        <v>158</v>
      </c>
      <c r="AI5" s="92" t="s">
        <v>159</v>
      </c>
      <c r="AJ5" s="92" t="s">
        <v>160</v>
      </c>
      <c r="AK5" s="92" t="s">
        <v>161</v>
      </c>
      <c r="AL5" s="92" t="s">
        <v>162</v>
      </c>
      <c r="AM5" s="92" t="s">
        <v>163</v>
      </c>
      <c r="AN5" s="92" t="s">
        <v>164</v>
      </c>
      <c r="AO5" s="92" t="s">
        <v>165</v>
      </c>
      <c r="AP5" s="92" t="s">
        <v>166</v>
      </c>
      <c r="AQ5" s="92" t="s">
        <v>167</v>
      </c>
      <c r="AR5" s="92" t="s">
        <v>164</v>
      </c>
      <c r="AS5" s="92" t="s">
        <v>165</v>
      </c>
      <c r="AT5" s="92" t="s">
        <v>166</v>
      </c>
      <c r="AU5" s="92" t="s">
        <v>168</v>
      </c>
      <c r="AV5" s="81" t="s">
        <v>169</v>
      </c>
      <c r="AW5" s="93" t="s">
        <v>170</v>
      </c>
      <c r="AX5" s="93" t="s">
        <v>171</v>
      </c>
      <c r="AY5" s="94" t="s">
        <v>172</v>
      </c>
      <c r="AZ5" s="95"/>
      <c r="BA5" s="96" t="s">
        <v>173</v>
      </c>
      <c r="BB5" s="96" t="s">
        <v>174</v>
      </c>
      <c r="BC5" s="97" t="s">
        <v>175</v>
      </c>
    </row>
    <row r="6" s="26" customFormat="1" ht="168.75" hidden="1" spans="1:55">
      <c r="A6" s="98">
        <v>1</v>
      </c>
      <c r="B6" s="99" t="s">
        <v>12</v>
      </c>
      <c r="C6" s="99" t="s">
        <v>12</v>
      </c>
      <c r="D6" s="100" t="s">
        <v>176</v>
      </c>
      <c r="E6" s="101" t="s">
        <v>177</v>
      </c>
      <c r="F6" s="99">
        <v>15985160925</v>
      </c>
      <c r="G6" s="102" t="s">
        <v>178</v>
      </c>
      <c r="H6" s="103" t="s">
        <v>179</v>
      </c>
      <c r="I6" s="104" t="s">
        <v>180</v>
      </c>
      <c r="J6" s="105" t="s">
        <v>9</v>
      </c>
      <c r="K6" s="106" t="s">
        <v>181</v>
      </c>
      <c r="L6" s="105">
        <v>1</v>
      </c>
      <c r="M6" s="100" t="s">
        <v>182</v>
      </c>
      <c r="N6" s="100" t="s">
        <v>183</v>
      </c>
      <c r="O6" s="107" t="s">
        <v>184</v>
      </c>
      <c r="P6" s="108" t="s">
        <v>184</v>
      </c>
      <c r="Q6" s="108" t="s">
        <v>184</v>
      </c>
      <c r="R6" s="108" t="s">
        <v>184</v>
      </c>
      <c r="S6" s="108" t="s">
        <v>185</v>
      </c>
      <c r="T6" s="108" t="s">
        <v>186</v>
      </c>
      <c r="U6" s="108" t="s">
        <v>184</v>
      </c>
      <c r="V6" s="108" t="s">
        <v>184</v>
      </c>
      <c r="W6" s="107" t="s">
        <v>184</v>
      </c>
      <c r="X6" s="109" t="s">
        <v>187</v>
      </c>
      <c r="Y6" s="109" t="s">
        <v>188</v>
      </c>
      <c r="Z6" s="101" t="s">
        <v>189</v>
      </c>
      <c r="AA6" s="109" t="s">
        <v>190</v>
      </c>
      <c r="AB6" s="109" t="s">
        <v>191</v>
      </c>
      <c r="AC6" s="110" t="s">
        <v>192</v>
      </c>
      <c r="AD6" s="100" t="s">
        <v>193</v>
      </c>
      <c r="AE6" s="111" t="s">
        <v>194</v>
      </c>
      <c r="AF6" s="110"/>
      <c r="AG6" s="109"/>
      <c r="AH6" s="99"/>
      <c r="AI6" s="99"/>
      <c r="AJ6" s="99"/>
      <c r="AK6" s="99"/>
      <c r="AL6" s="99"/>
      <c r="AM6" s="99"/>
      <c r="AN6" s="99"/>
      <c r="AO6" s="99"/>
      <c r="AP6" s="99"/>
      <c r="AQ6" s="99"/>
      <c r="AR6" s="109"/>
      <c r="AS6" s="109"/>
      <c r="AT6" s="109"/>
      <c r="AU6" s="99"/>
      <c r="AV6" s="99"/>
      <c r="AW6" s="99"/>
      <c r="AX6" s="99"/>
      <c r="AY6" s="99"/>
      <c r="AZ6" s="99" t="s">
        <v>195</v>
      </c>
      <c r="BA6" s="112">
        <v>1</v>
      </c>
      <c r="BB6" s="112">
        <v>1</v>
      </c>
      <c r="BC6" s="110" t="s">
        <v>196</v>
      </c>
    </row>
    <row r="7" s="26" customFormat="1" ht="122" hidden="1" customHeight="1" spans="1:55">
      <c r="A7" s="98">
        <v>2</v>
      </c>
      <c r="B7" s="99" t="s">
        <v>12</v>
      </c>
      <c r="C7" s="99" t="s">
        <v>12</v>
      </c>
      <c r="D7" s="100" t="s">
        <v>176</v>
      </c>
      <c r="E7" s="101" t="s">
        <v>177</v>
      </c>
      <c r="F7" s="99">
        <v>15985160925</v>
      </c>
      <c r="G7" s="102" t="s">
        <v>197</v>
      </c>
      <c r="H7" s="103" t="s">
        <v>179</v>
      </c>
      <c r="I7" s="104" t="s">
        <v>180</v>
      </c>
      <c r="J7" s="105" t="s">
        <v>9</v>
      </c>
      <c r="K7" s="113" t="s">
        <v>198</v>
      </c>
      <c r="L7" s="105">
        <v>1</v>
      </c>
      <c r="M7" s="100" t="s">
        <v>199</v>
      </c>
      <c r="N7" s="100" t="s">
        <v>200</v>
      </c>
      <c r="O7" s="107" t="s">
        <v>184</v>
      </c>
      <c r="P7" s="108" t="s">
        <v>184</v>
      </c>
      <c r="Q7" s="108" t="s">
        <v>201</v>
      </c>
      <c r="R7" s="108" t="s">
        <v>184</v>
      </c>
      <c r="S7" s="108" t="s">
        <v>184</v>
      </c>
      <c r="T7" s="108" t="s">
        <v>184</v>
      </c>
      <c r="U7" s="108" t="s">
        <v>184</v>
      </c>
      <c r="V7" s="108" t="s">
        <v>184</v>
      </c>
      <c r="W7" s="107" t="s">
        <v>184</v>
      </c>
      <c r="X7" s="109" t="s">
        <v>187</v>
      </c>
      <c r="Y7" s="99" t="s">
        <v>187</v>
      </c>
      <c r="Z7" s="107" t="s">
        <v>184</v>
      </c>
      <c r="AA7" s="107" t="s">
        <v>184</v>
      </c>
      <c r="AB7" s="109" t="s">
        <v>202</v>
      </c>
      <c r="AC7" s="110" t="s">
        <v>203</v>
      </c>
      <c r="AD7" s="100" t="s">
        <v>193</v>
      </c>
      <c r="AE7" s="111" t="s">
        <v>194</v>
      </c>
      <c r="AF7" s="110"/>
      <c r="AG7" s="109"/>
      <c r="AH7" s="99"/>
      <c r="AI7" s="99"/>
      <c r="AJ7" s="99"/>
      <c r="AK7" s="99"/>
      <c r="AL7" s="99"/>
      <c r="AM7" s="99"/>
      <c r="AN7" s="99"/>
      <c r="AO7" s="99"/>
      <c r="AP7" s="99"/>
      <c r="AQ7" s="99"/>
      <c r="AR7" s="109"/>
      <c r="AS7" s="109"/>
      <c r="AT7" s="109"/>
      <c r="AU7" s="99"/>
      <c r="AV7" s="99"/>
      <c r="AW7" s="99"/>
      <c r="AX7" s="99"/>
      <c r="AY7" s="99"/>
      <c r="AZ7" s="99" t="s">
        <v>195</v>
      </c>
      <c r="BA7" s="112">
        <v>1</v>
      </c>
      <c r="BB7" s="112">
        <v>1</v>
      </c>
      <c r="BC7" s="114"/>
    </row>
    <row r="8" s="26" customFormat="1" ht="235" hidden="1" customHeight="1" spans="1:55">
      <c r="A8" s="98">
        <v>3</v>
      </c>
      <c r="B8" s="99" t="s">
        <v>12</v>
      </c>
      <c r="C8" s="99" t="s">
        <v>12</v>
      </c>
      <c r="D8" s="100" t="s">
        <v>176</v>
      </c>
      <c r="E8" s="101" t="s">
        <v>177</v>
      </c>
      <c r="F8" s="99">
        <v>15985160925</v>
      </c>
      <c r="G8" s="102" t="s">
        <v>197</v>
      </c>
      <c r="H8" s="103" t="s">
        <v>179</v>
      </c>
      <c r="I8" s="104" t="s">
        <v>180</v>
      </c>
      <c r="J8" s="105" t="s">
        <v>9</v>
      </c>
      <c r="K8" s="115" t="s">
        <v>204</v>
      </c>
      <c r="L8" s="105">
        <v>1</v>
      </c>
      <c r="M8" s="100" t="s">
        <v>182</v>
      </c>
      <c r="N8" s="100" t="s">
        <v>183</v>
      </c>
      <c r="O8" s="107" t="s">
        <v>184</v>
      </c>
      <c r="P8" s="108" t="s">
        <v>187</v>
      </c>
      <c r="Q8" s="108" t="s">
        <v>187</v>
      </c>
      <c r="R8" s="108" t="s">
        <v>184</v>
      </c>
      <c r="S8" s="108" t="s">
        <v>184</v>
      </c>
      <c r="T8" s="108" t="s">
        <v>184</v>
      </c>
      <c r="U8" s="108" t="s">
        <v>184</v>
      </c>
      <c r="V8" s="108" t="s">
        <v>184</v>
      </c>
      <c r="W8" s="107" t="s">
        <v>184</v>
      </c>
      <c r="X8" s="109" t="s">
        <v>187</v>
      </c>
      <c r="Y8" s="109" t="s">
        <v>188</v>
      </c>
      <c r="Z8" s="101" t="s">
        <v>189</v>
      </c>
      <c r="AA8" s="109" t="s">
        <v>205</v>
      </c>
      <c r="AB8" s="109" t="s">
        <v>191</v>
      </c>
      <c r="AC8" s="110" t="s">
        <v>206</v>
      </c>
      <c r="AD8" s="100" t="s">
        <v>193</v>
      </c>
      <c r="AE8" s="111" t="s">
        <v>194</v>
      </c>
      <c r="AF8" s="110"/>
      <c r="AG8" s="109"/>
      <c r="AH8" s="99"/>
      <c r="AI8" s="99"/>
      <c r="AJ8" s="99"/>
      <c r="AK8" s="99"/>
      <c r="AL8" s="99"/>
      <c r="AM8" s="99"/>
      <c r="AN8" s="99"/>
      <c r="AO8" s="99"/>
      <c r="AP8" s="99"/>
      <c r="AQ8" s="99"/>
      <c r="AR8" s="109"/>
      <c r="AS8" s="109"/>
      <c r="AT8" s="109"/>
      <c r="AU8" s="99"/>
      <c r="AV8" s="99"/>
      <c r="AW8" s="99"/>
      <c r="AX8" s="99"/>
      <c r="AY8" s="99"/>
      <c r="AZ8" s="99" t="s">
        <v>195</v>
      </c>
      <c r="BA8" s="112">
        <v>1</v>
      </c>
      <c r="BB8" s="112">
        <v>1</v>
      </c>
      <c r="BC8" s="114"/>
    </row>
    <row r="9" s="26" customFormat="1" ht="93.75" hidden="1" spans="1:55">
      <c r="A9" s="98">
        <v>4</v>
      </c>
      <c r="B9" s="99" t="s">
        <v>12</v>
      </c>
      <c r="C9" s="99" t="s">
        <v>12</v>
      </c>
      <c r="D9" s="116" t="s">
        <v>176</v>
      </c>
      <c r="E9" s="101" t="s">
        <v>177</v>
      </c>
      <c r="F9" s="99">
        <v>15985160925</v>
      </c>
      <c r="G9" s="102" t="s">
        <v>197</v>
      </c>
      <c r="H9" s="103" t="s">
        <v>207</v>
      </c>
      <c r="I9" s="104" t="s">
        <v>208</v>
      </c>
      <c r="J9" s="104" t="s">
        <v>9</v>
      </c>
      <c r="K9" s="117" t="s">
        <v>209</v>
      </c>
      <c r="L9" s="118">
        <v>1</v>
      </c>
      <c r="M9" s="116" t="s">
        <v>182</v>
      </c>
      <c r="N9" s="116" t="s">
        <v>183</v>
      </c>
      <c r="O9" s="107" t="s">
        <v>184</v>
      </c>
      <c r="P9" s="107" t="s">
        <v>210</v>
      </c>
      <c r="Q9" s="107" t="s">
        <v>211</v>
      </c>
      <c r="R9" s="107" t="s">
        <v>184</v>
      </c>
      <c r="S9" s="107" t="s">
        <v>184</v>
      </c>
      <c r="T9" s="107" t="s">
        <v>184</v>
      </c>
      <c r="U9" s="119" t="s">
        <v>184</v>
      </c>
      <c r="V9" s="120" t="s">
        <v>184</v>
      </c>
      <c r="W9" s="112" t="s">
        <v>184</v>
      </c>
      <c r="X9" s="101" t="s">
        <v>212</v>
      </c>
      <c r="Y9" s="101" t="s">
        <v>188</v>
      </c>
      <c r="Z9" s="101" t="s">
        <v>213</v>
      </c>
      <c r="AA9" s="101" t="s">
        <v>205</v>
      </c>
      <c r="AB9" s="109" t="s">
        <v>191</v>
      </c>
      <c r="AC9" s="107" t="s">
        <v>184</v>
      </c>
      <c r="AD9" s="116" t="s">
        <v>193</v>
      </c>
      <c r="AE9" s="111" t="s">
        <v>194</v>
      </c>
      <c r="AF9" s="121" t="s">
        <v>214</v>
      </c>
      <c r="AG9" s="122"/>
      <c r="AH9" s="122"/>
      <c r="AI9" s="122"/>
      <c r="AJ9" s="122"/>
      <c r="AK9" s="122"/>
      <c r="AL9" s="122"/>
      <c r="AM9" s="122"/>
      <c r="AN9" s="122"/>
      <c r="AO9" s="122"/>
      <c r="AP9" s="122"/>
      <c r="AQ9" s="122"/>
      <c r="AR9" s="122"/>
      <c r="AS9" s="122"/>
      <c r="AT9" s="122"/>
      <c r="AU9" s="122"/>
      <c r="AV9" s="122"/>
      <c r="AW9" s="122"/>
      <c r="AX9" s="122"/>
      <c r="AY9" s="122"/>
      <c r="AZ9" s="99" t="s">
        <v>215</v>
      </c>
      <c r="BA9" s="112">
        <v>1</v>
      </c>
      <c r="BB9" s="112">
        <v>1</v>
      </c>
      <c r="BC9" s="123" t="s">
        <v>216</v>
      </c>
    </row>
    <row r="10" s="26" customFormat="1" ht="50" hidden="1" customHeight="1" spans="1:55">
      <c r="A10" s="98">
        <v>5</v>
      </c>
      <c r="B10" s="107" t="s">
        <v>13</v>
      </c>
      <c r="C10" s="112" t="s">
        <v>21</v>
      </c>
      <c r="D10" s="112"/>
      <c r="E10" s="118" t="s">
        <v>184</v>
      </c>
      <c r="F10" s="118" t="s">
        <v>184</v>
      </c>
      <c r="G10" s="118" t="s">
        <v>184</v>
      </c>
      <c r="H10" s="118" t="s">
        <v>184</v>
      </c>
      <c r="I10" s="104" t="s">
        <v>184</v>
      </c>
      <c r="J10" s="118" t="s">
        <v>184</v>
      </c>
      <c r="K10" s="117" t="s">
        <v>184</v>
      </c>
      <c r="L10" s="118">
        <f>SUM(L6:L9)</f>
        <v>4</v>
      </c>
      <c r="M10" s="118" t="s">
        <v>184</v>
      </c>
      <c r="N10" s="118" t="s">
        <v>184</v>
      </c>
      <c r="O10" s="118" t="s">
        <v>184</v>
      </c>
      <c r="P10" s="118" t="s">
        <v>184</v>
      </c>
      <c r="Q10" s="118" t="s">
        <v>184</v>
      </c>
      <c r="R10" s="118" t="s">
        <v>184</v>
      </c>
      <c r="S10" s="118" t="s">
        <v>184</v>
      </c>
      <c r="T10" s="118" t="s">
        <v>184</v>
      </c>
      <c r="U10" s="118" t="s">
        <v>184</v>
      </c>
      <c r="V10" s="118" t="s">
        <v>184</v>
      </c>
      <c r="W10" s="118" t="s">
        <v>184</v>
      </c>
      <c r="X10" s="118" t="s">
        <v>184</v>
      </c>
      <c r="Y10" s="118" t="s">
        <v>184</v>
      </c>
      <c r="Z10" s="118" t="s">
        <v>184</v>
      </c>
      <c r="AA10" s="118" t="s">
        <v>184</v>
      </c>
      <c r="AB10" s="118" t="s">
        <v>184</v>
      </c>
      <c r="AC10" s="118" t="s">
        <v>184</v>
      </c>
      <c r="AD10" s="118" t="s">
        <v>184</v>
      </c>
      <c r="AE10" s="118" t="s">
        <v>184</v>
      </c>
      <c r="AF10" s="118" t="s">
        <v>184</v>
      </c>
      <c r="AG10" s="118" t="s">
        <v>184</v>
      </c>
      <c r="AH10" s="118" t="s">
        <v>184</v>
      </c>
      <c r="AI10" s="118" t="s">
        <v>184</v>
      </c>
      <c r="AJ10" s="118" t="s">
        <v>184</v>
      </c>
      <c r="AK10" s="118" t="s">
        <v>184</v>
      </c>
      <c r="AL10" s="118" t="s">
        <v>184</v>
      </c>
      <c r="AM10" s="118" t="s">
        <v>184</v>
      </c>
      <c r="AN10" s="118" t="s">
        <v>184</v>
      </c>
      <c r="AO10" s="118" t="s">
        <v>184</v>
      </c>
      <c r="AP10" s="118" t="s">
        <v>184</v>
      </c>
      <c r="AQ10" s="118" t="s">
        <v>184</v>
      </c>
      <c r="AR10" s="118" t="s">
        <v>184</v>
      </c>
      <c r="AS10" s="118" t="s">
        <v>184</v>
      </c>
      <c r="AT10" s="118" t="s">
        <v>184</v>
      </c>
      <c r="AU10" s="118" t="s">
        <v>184</v>
      </c>
      <c r="AV10" s="118" t="s">
        <v>184</v>
      </c>
      <c r="AW10" s="118" t="s">
        <v>184</v>
      </c>
      <c r="AX10" s="118" t="s">
        <v>184</v>
      </c>
      <c r="AY10" s="118" t="s">
        <v>184</v>
      </c>
      <c r="AZ10" s="118" t="s">
        <v>184</v>
      </c>
      <c r="BA10" s="107">
        <f>SUM(BA6:BA9)</f>
        <v>4</v>
      </c>
      <c r="BB10" s="107">
        <f>SUM(BB6:BB9)</f>
        <v>4</v>
      </c>
      <c r="BC10" s="124"/>
    </row>
    <row r="11" s="26" customFormat="1" ht="246" hidden="1" customHeight="1" spans="1:55">
      <c r="A11" s="98">
        <v>6</v>
      </c>
      <c r="B11" s="116" t="s">
        <v>15</v>
      </c>
      <c r="C11" s="116" t="s">
        <v>15</v>
      </c>
      <c r="D11" s="116" t="s">
        <v>217</v>
      </c>
      <c r="E11" s="125" t="s">
        <v>218</v>
      </c>
      <c r="F11" s="116" t="s">
        <v>219</v>
      </c>
      <c r="G11" s="102" t="s">
        <v>178</v>
      </c>
      <c r="H11" s="126" t="s">
        <v>179</v>
      </c>
      <c r="I11" s="127" t="s">
        <v>220</v>
      </c>
      <c r="J11" s="104" t="s">
        <v>9</v>
      </c>
      <c r="K11" s="128" t="s">
        <v>221</v>
      </c>
      <c r="L11" s="116">
        <v>1</v>
      </c>
      <c r="M11" s="102" t="s">
        <v>199</v>
      </c>
      <c r="N11" s="102" t="s">
        <v>200</v>
      </c>
      <c r="O11" s="107" t="s">
        <v>184</v>
      </c>
      <c r="P11" s="107" t="s">
        <v>184</v>
      </c>
      <c r="Q11" s="107" t="s">
        <v>184</v>
      </c>
      <c r="R11" s="107" t="s">
        <v>184</v>
      </c>
      <c r="S11" s="107" t="s">
        <v>184</v>
      </c>
      <c r="T11" s="116" t="s">
        <v>222</v>
      </c>
      <c r="U11" s="112" t="s">
        <v>184</v>
      </c>
      <c r="V11" s="112" t="s">
        <v>184</v>
      </c>
      <c r="W11" s="112" t="s">
        <v>184</v>
      </c>
      <c r="X11" s="101" t="s">
        <v>187</v>
      </c>
      <c r="Y11" s="101" t="s">
        <v>188</v>
      </c>
      <c r="Z11" s="129" t="s">
        <v>223</v>
      </c>
      <c r="AA11" s="101" t="s">
        <v>205</v>
      </c>
      <c r="AB11" s="109" t="s">
        <v>191</v>
      </c>
      <c r="AC11" s="130" t="s">
        <v>224</v>
      </c>
      <c r="AD11" s="102" t="s">
        <v>193</v>
      </c>
      <c r="AE11" s="111" t="s">
        <v>194</v>
      </c>
      <c r="AF11" s="131" t="s">
        <v>225</v>
      </c>
      <c r="AG11" s="132"/>
      <c r="AH11" s="133">
        <v>5878</v>
      </c>
      <c r="AI11" s="133">
        <v>6046</v>
      </c>
      <c r="AJ11" s="133">
        <v>6136</v>
      </c>
      <c r="AK11" s="133">
        <f>AJ11-AI11</f>
        <v>90</v>
      </c>
      <c r="AL11" s="134" t="s">
        <v>226</v>
      </c>
      <c r="AM11" s="134">
        <v>715</v>
      </c>
      <c r="AN11" s="127" t="s">
        <v>227</v>
      </c>
      <c r="AO11" s="135">
        <v>91089</v>
      </c>
      <c r="AP11" s="133">
        <v>-481</v>
      </c>
      <c r="AQ11" s="136" t="s">
        <v>228</v>
      </c>
      <c r="AR11" s="135">
        <v>7384</v>
      </c>
      <c r="AS11" s="135">
        <v>8040</v>
      </c>
      <c r="AT11" s="133">
        <v>656</v>
      </c>
      <c r="AU11" s="134" t="s">
        <v>226</v>
      </c>
      <c r="AV11" s="137">
        <v>6</v>
      </c>
      <c r="AW11" s="137">
        <v>4</v>
      </c>
      <c r="AX11" s="137">
        <v>2</v>
      </c>
      <c r="AY11" s="138" t="s">
        <v>228</v>
      </c>
      <c r="AZ11" s="107" t="s">
        <v>195</v>
      </c>
      <c r="BA11" s="112">
        <v>1</v>
      </c>
      <c r="BB11" s="98">
        <v>3</v>
      </c>
      <c r="BC11" s="124" t="s">
        <v>229</v>
      </c>
    </row>
    <row r="12" s="26" customFormat="1" ht="310" hidden="1" customHeight="1" spans="1:55">
      <c r="A12" s="98">
        <v>7</v>
      </c>
      <c r="B12" s="116" t="s">
        <v>15</v>
      </c>
      <c r="C12" s="116" t="s">
        <v>15</v>
      </c>
      <c r="D12" s="116" t="s">
        <v>217</v>
      </c>
      <c r="E12" s="125" t="s">
        <v>218</v>
      </c>
      <c r="F12" s="116" t="s">
        <v>219</v>
      </c>
      <c r="G12" s="102" t="s">
        <v>178</v>
      </c>
      <c r="H12" s="126" t="s">
        <v>179</v>
      </c>
      <c r="I12" s="139" t="s">
        <v>230</v>
      </c>
      <c r="J12" s="104" t="s">
        <v>9</v>
      </c>
      <c r="K12" s="128" t="s">
        <v>231</v>
      </c>
      <c r="L12" s="116">
        <v>1</v>
      </c>
      <c r="M12" s="140" t="s">
        <v>182</v>
      </c>
      <c r="N12" s="102" t="s">
        <v>183</v>
      </c>
      <c r="O12" s="107" t="s">
        <v>184</v>
      </c>
      <c r="P12" s="107" t="s">
        <v>184</v>
      </c>
      <c r="Q12" s="107" t="s">
        <v>184</v>
      </c>
      <c r="R12" s="107" t="s">
        <v>184</v>
      </c>
      <c r="S12" s="141" t="s">
        <v>232</v>
      </c>
      <c r="T12" s="141" t="s">
        <v>233</v>
      </c>
      <c r="U12" s="112" t="s">
        <v>184</v>
      </c>
      <c r="V12" s="112" t="s">
        <v>184</v>
      </c>
      <c r="W12" s="112" t="s">
        <v>184</v>
      </c>
      <c r="X12" s="101" t="s">
        <v>187</v>
      </c>
      <c r="Y12" s="101" t="s">
        <v>188</v>
      </c>
      <c r="Z12" s="127" t="s">
        <v>234</v>
      </c>
      <c r="AA12" s="101" t="s">
        <v>205</v>
      </c>
      <c r="AB12" s="109" t="s">
        <v>191</v>
      </c>
      <c r="AC12" s="130" t="s">
        <v>235</v>
      </c>
      <c r="AD12" s="102" t="s">
        <v>193</v>
      </c>
      <c r="AE12" s="111" t="s">
        <v>194</v>
      </c>
      <c r="AF12" s="131" t="s">
        <v>225</v>
      </c>
      <c r="AG12" s="132"/>
      <c r="AH12" s="133"/>
      <c r="AI12" s="133"/>
      <c r="AJ12" s="133"/>
      <c r="AK12" s="133"/>
      <c r="AL12" s="142"/>
      <c r="AM12" s="142"/>
      <c r="AN12" s="127"/>
      <c r="AO12" s="135"/>
      <c r="AP12" s="133"/>
      <c r="AQ12" s="136"/>
      <c r="AR12" s="135"/>
      <c r="AS12" s="135"/>
      <c r="AT12" s="133"/>
      <c r="AU12" s="142"/>
      <c r="AV12" s="143"/>
      <c r="AW12" s="143"/>
      <c r="AX12" s="143"/>
      <c r="AY12" s="144"/>
      <c r="AZ12" s="107" t="s">
        <v>215</v>
      </c>
      <c r="BA12" s="112">
        <v>1</v>
      </c>
      <c r="BB12" s="145"/>
      <c r="BC12" s="124"/>
    </row>
    <row r="13" s="26" customFormat="1" ht="291" hidden="1" customHeight="1" spans="1:55">
      <c r="A13" s="98">
        <v>8</v>
      </c>
      <c r="B13" s="116" t="s">
        <v>15</v>
      </c>
      <c r="C13" s="116" t="s">
        <v>15</v>
      </c>
      <c r="D13" s="116" t="s">
        <v>217</v>
      </c>
      <c r="E13" s="125" t="s">
        <v>218</v>
      </c>
      <c r="F13" s="116" t="s">
        <v>219</v>
      </c>
      <c r="G13" s="102" t="s">
        <v>197</v>
      </c>
      <c r="H13" s="126" t="s">
        <v>179</v>
      </c>
      <c r="I13" s="140" t="s">
        <v>236</v>
      </c>
      <c r="J13" s="104" t="s">
        <v>9</v>
      </c>
      <c r="K13" s="128" t="s">
        <v>237</v>
      </c>
      <c r="L13" s="116">
        <v>1</v>
      </c>
      <c r="M13" s="140" t="s">
        <v>182</v>
      </c>
      <c r="N13" s="102" t="s">
        <v>183</v>
      </c>
      <c r="O13" s="107" t="s">
        <v>184</v>
      </c>
      <c r="P13" s="141" t="s">
        <v>238</v>
      </c>
      <c r="Q13" s="146" t="s">
        <v>239</v>
      </c>
      <c r="R13" s="107" t="s">
        <v>184</v>
      </c>
      <c r="S13" s="107" t="s">
        <v>184</v>
      </c>
      <c r="T13" s="107" t="s">
        <v>184</v>
      </c>
      <c r="U13" s="112" t="s">
        <v>184</v>
      </c>
      <c r="V13" s="112" t="s">
        <v>184</v>
      </c>
      <c r="W13" s="112" t="s">
        <v>184</v>
      </c>
      <c r="X13" s="101" t="s">
        <v>187</v>
      </c>
      <c r="Y13" s="101" t="s">
        <v>188</v>
      </c>
      <c r="Z13" s="127" t="s">
        <v>240</v>
      </c>
      <c r="AA13" s="101" t="s">
        <v>205</v>
      </c>
      <c r="AB13" s="109" t="s">
        <v>191</v>
      </c>
      <c r="AC13" s="130" t="s">
        <v>241</v>
      </c>
      <c r="AD13" s="102" t="s">
        <v>193</v>
      </c>
      <c r="AE13" s="111" t="s">
        <v>194</v>
      </c>
      <c r="AF13" s="131" t="s">
        <v>225</v>
      </c>
      <c r="AG13" s="132"/>
      <c r="AH13" s="133"/>
      <c r="AI13" s="133"/>
      <c r="AJ13" s="133"/>
      <c r="AK13" s="133"/>
      <c r="AL13" s="147"/>
      <c r="AM13" s="147"/>
      <c r="AN13" s="127"/>
      <c r="AO13" s="135"/>
      <c r="AP13" s="133"/>
      <c r="AQ13" s="136"/>
      <c r="AR13" s="135"/>
      <c r="AS13" s="135"/>
      <c r="AT13" s="133"/>
      <c r="AU13" s="147"/>
      <c r="AV13" s="148"/>
      <c r="AW13" s="148"/>
      <c r="AX13" s="148"/>
      <c r="AY13" s="149"/>
      <c r="AZ13" s="107" t="s">
        <v>215</v>
      </c>
      <c r="BA13" s="112">
        <v>1</v>
      </c>
      <c r="BB13" s="150"/>
      <c r="BC13" s="124"/>
    </row>
    <row r="14" s="26" customFormat="1" ht="408" hidden="1" customHeight="1" spans="1:55">
      <c r="A14" s="98">
        <v>9</v>
      </c>
      <c r="B14" s="104" t="s">
        <v>15</v>
      </c>
      <c r="C14" s="104" t="s">
        <v>17</v>
      </c>
      <c r="D14" s="116" t="s">
        <v>242</v>
      </c>
      <c r="E14" s="151" t="s">
        <v>243</v>
      </c>
      <c r="F14" s="104" t="s">
        <v>244</v>
      </c>
      <c r="G14" s="102" t="s">
        <v>178</v>
      </c>
      <c r="H14" s="152" t="s">
        <v>245</v>
      </c>
      <c r="I14" s="105" t="s">
        <v>246</v>
      </c>
      <c r="J14" s="105" t="s">
        <v>9</v>
      </c>
      <c r="K14" s="153" t="s">
        <v>247</v>
      </c>
      <c r="L14" s="105">
        <v>1</v>
      </c>
      <c r="M14" s="100" t="s">
        <v>182</v>
      </c>
      <c r="N14" s="100" t="s">
        <v>183</v>
      </c>
      <c r="O14" s="99" t="s">
        <v>184</v>
      </c>
      <c r="P14" s="99" t="s">
        <v>184</v>
      </c>
      <c r="Q14" s="99" t="s">
        <v>184</v>
      </c>
      <c r="R14" s="99" t="s">
        <v>184</v>
      </c>
      <c r="S14" s="123" t="s">
        <v>248</v>
      </c>
      <c r="T14" s="123" t="s">
        <v>249</v>
      </c>
      <c r="U14" s="99" t="s">
        <v>184</v>
      </c>
      <c r="V14" s="99" t="s">
        <v>184</v>
      </c>
      <c r="W14" s="99" t="s">
        <v>184</v>
      </c>
      <c r="X14" s="109" t="s">
        <v>187</v>
      </c>
      <c r="Y14" s="109" t="s">
        <v>188</v>
      </c>
      <c r="Z14" s="109" t="s">
        <v>250</v>
      </c>
      <c r="AA14" s="109" t="s">
        <v>205</v>
      </c>
      <c r="AB14" s="109" t="s">
        <v>191</v>
      </c>
      <c r="AC14" s="154" t="s">
        <v>251</v>
      </c>
      <c r="AD14" s="100" t="s">
        <v>193</v>
      </c>
      <c r="AE14" s="111" t="s">
        <v>194</v>
      </c>
      <c r="AF14" s="155" t="s">
        <v>225</v>
      </c>
      <c r="AG14" s="153" t="s">
        <v>252</v>
      </c>
      <c r="AH14" s="156">
        <f>9652630.46921416/10000</f>
        <v>965.263046921416</v>
      </c>
      <c r="AI14" s="156">
        <f>10767921.250683/10000</f>
        <v>1076.7921250683</v>
      </c>
      <c r="AJ14" s="156">
        <f>12040689.5425138/10000</f>
        <v>1204.06895425138</v>
      </c>
      <c r="AK14" s="156">
        <f>AJ14-AI14</f>
        <v>127.27682918308</v>
      </c>
      <c r="AL14" s="99" t="s">
        <v>226</v>
      </c>
      <c r="AM14" s="156">
        <f>493572.959214162/10000</f>
        <v>49.3572959214162</v>
      </c>
      <c r="AN14" s="156">
        <f>100759323.58/10000</f>
        <v>10075.932358</v>
      </c>
      <c r="AO14" s="99">
        <f>130000000/10000</f>
        <v>13000</v>
      </c>
      <c r="AP14" s="156">
        <f>AO14-AN14</f>
        <v>2924.067642</v>
      </c>
      <c r="AQ14" s="99" t="s">
        <v>226</v>
      </c>
      <c r="AR14" s="156">
        <f>30071085.72/10000</f>
        <v>3007.108572</v>
      </c>
      <c r="AS14" s="99">
        <f>40000000/10000</f>
        <v>4000</v>
      </c>
      <c r="AT14" s="156">
        <f>AS14-AR14</f>
        <v>992.891428</v>
      </c>
      <c r="AU14" s="99" t="s">
        <v>226</v>
      </c>
      <c r="AV14" s="99">
        <v>0</v>
      </c>
      <c r="AW14" s="99">
        <v>7</v>
      </c>
      <c r="AX14" s="99">
        <f>AV14-AW14</f>
        <v>-7</v>
      </c>
      <c r="AY14" s="105" t="s">
        <v>228</v>
      </c>
      <c r="AZ14" s="99" t="s">
        <v>215</v>
      </c>
      <c r="BA14" s="112">
        <v>1</v>
      </c>
      <c r="BB14" s="98">
        <v>5</v>
      </c>
      <c r="BC14" s="124" t="s">
        <v>253</v>
      </c>
    </row>
    <row r="15" s="26" customFormat="1" ht="313" hidden="1" customHeight="1" spans="1:55">
      <c r="A15" s="98">
        <v>10</v>
      </c>
      <c r="B15" s="104" t="s">
        <v>15</v>
      </c>
      <c r="C15" s="104" t="s">
        <v>17</v>
      </c>
      <c r="D15" s="116" t="s">
        <v>242</v>
      </c>
      <c r="E15" s="151" t="s">
        <v>243</v>
      </c>
      <c r="F15" s="104" t="s">
        <v>244</v>
      </c>
      <c r="G15" s="102" t="s">
        <v>178</v>
      </c>
      <c r="H15" s="152" t="s">
        <v>207</v>
      </c>
      <c r="I15" s="105" t="s">
        <v>246</v>
      </c>
      <c r="J15" s="105" t="s">
        <v>9</v>
      </c>
      <c r="K15" s="153" t="s">
        <v>254</v>
      </c>
      <c r="L15" s="105">
        <v>1</v>
      </c>
      <c r="M15" s="100" t="s">
        <v>182</v>
      </c>
      <c r="N15" s="100" t="s">
        <v>183</v>
      </c>
      <c r="O15" s="99" t="s">
        <v>184</v>
      </c>
      <c r="P15" s="99" t="s">
        <v>184</v>
      </c>
      <c r="Q15" s="99" t="s">
        <v>184</v>
      </c>
      <c r="R15" s="99" t="s">
        <v>184</v>
      </c>
      <c r="S15" s="123" t="s">
        <v>248</v>
      </c>
      <c r="T15" s="123" t="s">
        <v>249</v>
      </c>
      <c r="U15" s="99" t="s">
        <v>184</v>
      </c>
      <c r="V15" s="99" t="s">
        <v>184</v>
      </c>
      <c r="W15" s="99" t="s">
        <v>184</v>
      </c>
      <c r="X15" s="109" t="s">
        <v>187</v>
      </c>
      <c r="Y15" s="109" t="s">
        <v>188</v>
      </c>
      <c r="Z15" s="109" t="s">
        <v>250</v>
      </c>
      <c r="AA15" s="109" t="s">
        <v>205</v>
      </c>
      <c r="AB15" s="109" t="s">
        <v>191</v>
      </c>
      <c r="AC15" s="154" t="s">
        <v>255</v>
      </c>
      <c r="AD15" s="100" t="s">
        <v>193</v>
      </c>
      <c r="AE15" s="111" t="s">
        <v>194</v>
      </c>
      <c r="AF15" s="110"/>
      <c r="AG15" s="153" t="s">
        <v>256</v>
      </c>
      <c r="AH15" s="157"/>
      <c r="AI15" s="157"/>
      <c r="AJ15" s="157"/>
      <c r="AK15" s="157"/>
      <c r="AL15" s="158"/>
      <c r="AM15" s="157"/>
      <c r="AN15" s="157"/>
      <c r="AO15" s="158"/>
      <c r="AP15" s="157"/>
      <c r="AQ15" s="158"/>
      <c r="AR15" s="157"/>
      <c r="AS15" s="158"/>
      <c r="AT15" s="157"/>
      <c r="AU15" s="158"/>
      <c r="AV15" s="158"/>
      <c r="AW15" s="158"/>
      <c r="AX15" s="158"/>
      <c r="AY15" s="159"/>
      <c r="AZ15" s="99" t="s">
        <v>215</v>
      </c>
      <c r="BA15" s="112">
        <v>1</v>
      </c>
      <c r="BB15" s="145"/>
      <c r="BC15" s="124"/>
    </row>
    <row r="16" s="26" customFormat="1" ht="291" hidden="1" customHeight="1" spans="1:55">
      <c r="A16" s="98">
        <v>11</v>
      </c>
      <c r="B16" s="104" t="s">
        <v>15</v>
      </c>
      <c r="C16" s="104" t="s">
        <v>17</v>
      </c>
      <c r="D16" s="116" t="s">
        <v>242</v>
      </c>
      <c r="E16" s="151" t="s">
        <v>243</v>
      </c>
      <c r="F16" s="104" t="s">
        <v>244</v>
      </c>
      <c r="G16" s="102" t="s">
        <v>178</v>
      </c>
      <c r="H16" s="152" t="s">
        <v>207</v>
      </c>
      <c r="I16" s="105" t="s">
        <v>246</v>
      </c>
      <c r="J16" s="105" t="s">
        <v>9</v>
      </c>
      <c r="K16" s="154" t="s">
        <v>257</v>
      </c>
      <c r="L16" s="105">
        <v>1</v>
      </c>
      <c r="M16" s="100" t="s">
        <v>182</v>
      </c>
      <c r="N16" s="100" t="s">
        <v>183</v>
      </c>
      <c r="O16" s="99" t="s">
        <v>184</v>
      </c>
      <c r="P16" s="99" t="s">
        <v>184</v>
      </c>
      <c r="Q16" s="99" t="s">
        <v>184</v>
      </c>
      <c r="R16" s="99" t="s">
        <v>184</v>
      </c>
      <c r="S16" s="123" t="s">
        <v>258</v>
      </c>
      <c r="T16" s="123" t="s">
        <v>259</v>
      </c>
      <c r="U16" s="99" t="s">
        <v>184</v>
      </c>
      <c r="V16" s="99" t="s">
        <v>184</v>
      </c>
      <c r="W16" s="99" t="s">
        <v>184</v>
      </c>
      <c r="X16" s="109" t="s">
        <v>187</v>
      </c>
      <c r="Y16" s="109" t="s">
        <v>188</v>
      </c>
      <c r="Z16" s="109" t="s">
        <v>250</v>
      </c>
      <c r="AA16" s="109" t="s">
        <v>205</v>
      </c>
      <c r="AB16" s="109" t="s">
        <v>191</v>
      </c>
      <c r="AC16" s="154" t="s">
        <v>260</v>
      </c>
      <c r="AD16" s="100" t="s">
        <v>193</v>
      </c>
      <c r="AE16" s="111" t="s">
        <v>194</v>
      </c>
      <c r="AF16" s="110"/>
      <c r="AG16" s="153" t="s">
        <v>261</v>
      </c>
      <c r="AH16" s="157"/>
      <c r="AI16" s="157"/>
      <c r="AJ16" s="157"/>
      <c r="AK16" s="157"/>
      <c r="AL16" s="158"/>
      <c r="AM16" s="157"/>
      <c r="AN16" s="157"/>
      <c r="AO16" s="158"/>
      <c r="AP16" s="157"/>
      <c r="AQ16" s="158"/>
      <c r="AR16" s="157"/>
      <c r="AS16" s="158"/>
      <c r="AT16" s="157"/>
      <c r="AU16" s="158"/>
      <c r="AV16" s="158"/>
      <c r="AW16" s="158"/>
      <c r="AX16" s="158"/>
      <c r="AY16" s="159"/>
      <c r="AZ16" s="99" t="s">
        <v>215</v>
      </c>
      <c r="BA16" s="112">
        <v>1</v>
      </c>
      <c r="BB16" s="145"/>
      <c r="BC16" s="124"/>
    </row>
    <row r="17" s="26" customFormat="1" ht="291" hidden="1" customHeight="1" spans="1:55">
      <c r="A17" s="98">
        <v>12</v>
      </c>
      <c r="B17" s="104" t="s">
        <v>15</v>
      </c>
      <c r="C17" s="104" t="s">
        <v>17</v>
      </c>
      <c r="D17" s="116" t="s">
        <v>242</v>
      </c>
      <c r="E17" s="151" t="s">
        <v>243</v>
      </c>
      <c r="F17" s="104" t="s">
        <v>244</v>
      </c>
      <c r="G17" s="102" t="s">
        <v>197</v>
      </c>
      <c r="H17" s="152" t="s">
        <v>207</v>
      </c>
      <c r="I17" s="105" t="s">
        <v>246</v>
      </c>
      <c r="J17" s="105" t="s">
        <v>9</v>
      </c>
      <c r="K17" s="154" t="s">
        <v>262</v>
      </c>
      <c r="L17" s="105">
        <v>1</v>
      </c>
      <c r="M17" s="100" t="s">
        <v>182</v>
      </c>
      <c r="N17" s="100" t="s">
        <v>183</v>
      </c>
      <c r="O17" s="99" t="s">
        <v>184</v>
      </c>
      <c r="P17" s="123" t="s">
        <v>263</v>
      </c>
      <c r="Q17" s="99" t="s">
        <v>264</v>
      </c>
      <c r="R17" s="99" t="s">
        <v>184</v>
      </c>
      <c r="S17" s="99" t="s">
        <v>184</v>
      </c>
      <c r="T17" s="99" t="s">
        <v>184</v>
      </c>
      <c r="U17" s="99" t="s">
        <v>184</v>
      </c>
      <c r="V17" s="99" t="s">
        <v>184</v>
      </c>
      <c r="W17" s="99" t="s">
        <v>184</v>
      </c>
      <c r="X17" s="109" t="s">
        <v>187</v>
      </c>
      <c r="Y17" s="109" t="s">
        <v>188</v>
      </c>
      <c r="Z17" s="109" t="s">
        <v>250</v>
      </c>
      <c r="AA17" s="109" t="s">
        <v>205</v>
      </c>
      <c r="AB17" s="109" t="s">
        <v>191</v>
      </c>
      <c r="AC17" s="154" t="s">
        <v>265</v>
      </c>
      <c r="AD17" s="100" t="s">
        <v>193</v>
      </c>
      <c r="AE17" s="111" t="s">
        <v>194</v>
      </c>
      <c r="AF17" s="153"/>
      <c r="AG17" s="153" t="s">
        <v>266</v>
      </c>
      <c r="AH17" s="157"/>
      <c r="AI17" s="157"/>
      <c r="AJ17" s="157"/>
      <c r="AK17" s="157"/>
      <c r="AL17" s="158"/>
      <c r="AM17" s="157"/>
      <c r="AN17" s="157"/>
      <c r="AO17" s="158"/>
      <c r="AP17" s="157"/>
      <c r="AQ17" s="158"/>
      <c r="AR17" s="157"/>
      <c r="AS17" s="158"/>
      <c r="AT17" s="157"/>
      <c r="AU17" s="158"/>
      <c r="AV17" s="158"/>
      <c r="AW17" s="158"/>
      <c r="AX17" s="158"/>
      <c r="AY17" s="159"/>
      <c r="AZ17" s="99" t="s">
        <v>215</v>
      </c>
      <c r="BA17" s="112">
        <v>1</v>
      </c>
      <c r="BB17" s="145"/>
      <c r="BC17" s="124"/>
    </row>
    <row r="18" s="26" customFormat="1" ht="291" hidden="1" customHeight="1" spans="1:55">
      <c r="A18" s="98">
        <v>13</v>
      </c>
      <c r="B18" s="104" t="s">
        <v>15</v>
      </c>
      <c r="C18" s="104" t="s">
        <v>17</v>
      </c>
      <c r="D18" s="116" t="s">
        <v>242</v>
      </c>
      <c r="E18" s="151" t="s">
        <v>243</v>
      </c>
      <c r="F18" s="104" t="s">
        <v>244</v>
      </c>
      <c r="G18" s="102" t="s">
        <v>178</v>
      </c>
      <c r="H18" s="152" t="s">
        <v>207</v>
      </c>
      <c r="I18" s="105" t="s">
        <v>267</v>
      </c>
      <c r="J18" s="105" t="s">
        <v>9</v>
      </c>
      <c r="K18" s="154" t="s">
        <v>268</v>
      </c>
      <c r="L18" s="105">
        <v>1</v>
      </c>
      <c r="M18" s="100" t="s">
        <v>199</v>
      </c>
      <c r="N18" s="100" t="s">
        <v>200</v>
      </c>
      <c r="O18" s="99" t="s">
        <v>184</v>
      </c>
      <c r="P18" s="99" t="s">
        <v>184</v>
      </c>
      <c r="Q18" s="99" t="s">
        <v>184</v>
      </c>
      <c r="R18" s="99" t="s">
        <v>184</v>
      </c>
      <c r="S18" s="99" t="s">
        <v>184</v>
      </c>
      <c r="T18" s="99" t="s">
        <v>184</v>
      </c>
      <c r="U18" s="99" t="s">
        <v>184</v>
      </c>
      <c r="V18" s="99" t="s">
        <v>184</v>
      </c>
      <c r="W18" s="123" t="s">
        <v>259</v>
      </c>
      <c r="X18" s="109" t="s">
        <v>187</v>
      </c>
      <c r="Y18" s="109" t="s">
        <v>187</v>
      </c>
      <c r="Z18" s="109"/>
      <c r="AA18" s="109" t="s">
        <v>187</v>
      </c>
      <c r="AB18" s="109" t="s">
        <v>202</v>
      </c>
      <c r="AC18" s="154" t="s">
        <v>269</v>
      </c>
      <c r="AD18" s="100" t="s">
        <v>270</v>
      </c>
      <c r="AE18" s="111" t="s">
        <v>194</v>
      </c>
      <c r="AF18" s="110" t="s">
        <v>271</v>
      </c>
      <c r="AG18" s="153" t="s">
        <v>272</v>
      </c>
      <c r="AH18" s="157"/>
      <c r="AI18" s="157"/>
      <c r="AJ18" s="157"/>
      <c r="AK18" s="157"/>
      <c r="AL18" s="158"/>
      <c r="AM18" s="157"/>
      <c r="AN18" s="157"/>
      <c r="AO18" s="158"/>
      <c r="AP18" s="157"/>
      <c r="AQ18" s="158"/>
      <c r="AR18" s="157"/>
      <c r="AS18" s="158"/>
      <c r="AT18" s="157"/>
      <c r="AU18" s="158"/>
      <c r="AV18" s="158"/>
      <c r="AW18" s="158"/>
      <c r="AX18" s="158"/>
      <c r="AY18" s="159"/>
      <c r="AZ18" s="99" t="s">
        <v>215</v>
      </c>
      <c r="BA18" s="112">
        <v>1</v>
      </c>
      <c r="BB18" s="150"/>
      <c r="BC18" s="124"/>
    </row>
    <row r="19" s="26" customFormat="1" ht="291" hidden="1" customHeight="1" spans="1:55">
      <c r="A19" s="98">
        <v>14</v>
      </c>
      <c r="B19" s="116" t="s">
        <v>15</v>
      </c>
      <c r="C19" s="116" t="s">
        <v>19</v>
      </c>
      <c r="D19" s="116" t="s">
        <v>242</v>
      </c>
      <c r="E19" s="116" t="s">
        <v>273</v>
      </c>
      <c r="F19" s="116" t="s">
        <v>274</v>
      </c>
      <c r="G19" s="102" t="s">
        <v>178</v>
      </c>
      <c r="H19" s="152" t="s">
        <v>207</v>
      </c>
      <c r="I19" s="116" t="s">
        <v>267</v>
      </c>
      <c r="J19" s="104" t="s">
        <v>9</v>
      </c>
      <c r="K19" s="160" t="s">
        <v>275</v>
      </c>
      <c r="L19" s="161">
        <v>2</v>
      </c>
      <c r="M19" s="100" t="s">
        <v>182</v>
      </c>
      <c r="N19" s="100" t="s">
        <v>183</v>
      </c>
      <c r="O19" s="107" t="s">
        <v>184</v>
      </c>
      <c r="P19" s="107" t="s">
        <v>184</v>
      </c>
      <c r="Q19" s="107" t="s">
        <v>184</v>
      </c>
      <c r="R19" s="107" t="s">
        <v>184</v>
      </c>
      <c r="S19" s="473" t="s">
        <v>276</v>
      </c>
      <c r="T19" s="162" t="s">
        <v>277</v>
      </c>
      <c r="U19" s="107" t="s">
        <v>184</v>
      </c>
      <c r="V19" s="107" t="s">
        <v>184</v>
      </c>
      <c r="W19" s="107" t="s">
        <v>184</v>
      </c>
      <c r="X19" s="162" t="s">
        <v>187</v>
      </c>
      <c r="Y19" s="162" t="s">
        <v>188</v>
      </c>
      <c r="Z19" s="107" t="s">
        <v>250</v>
      </c>
      <c r="AA19" s="162" t="s">
        <v>205</v>
      </c>
      <c r="AB19" s="109" t="s">
        <v>191</v>
      </c>
      <c r="AC19" s="163" t="s">
        <v>278</v>
      </c>
      <c r="AD19" s="162" t="s">
        <v>270</v>
      </c>
      <c r="AE19" s="111" t="s">
        <v>194</v>
      </c>
      <c r="AF19" s="163" t="s">
        <v>279</v>
      </c>
      <c r="AG19" s="164" t="s">
        <v>280</v>
      </c>
      <c r="AH19" s="134">
        <v>2741.27</v>
      </c>
      <c r="AI19" s="134">
        <v>3289.53</v>
      </c>
      <c r="AJ19" s="134">
        <v>3524.23</v>
      </c>
      <c r="AK19" s="134">
        <f>AJ19-AI19</f>
        <v>234.7</v>
      </c>
      <c r="AL19" s="134" t="s">
        <v>226</v>
      </c>
      <c r="AM19" s="165" t="s">
        <v>281</v>
      </c>
      <c r="AN19" s="134">
        <v>68664.68</v>
      </c>
      <c r="AO19" s="134">
        <v>78000</v>
      </c>
      <c r="AP19" s="134">
        <f>AO19-AN19</f>
        <v>9335.32000000001</v>
      </c>
      <c r="AQ19" s="134" t="s">
        <v>226</v>
      </c>
      <c r="AR19" s="134">
        <v>2048.07</v>
      </c>
      <c r="AS19" s="134">
        <v>3000</v>
      </c>
      <c r="AT19" s="138">
        <f>AS19-AR19</f>
        <v>951.93</v>
      </c>
      <c r="AU19" s="137" t="s">
        <v>226</v>
      </c>
      <c r="AV19" s="99">
        <v>10</v>
      </c>
      <c r="AW19" s="99">
        <v>39</v>
      </c>
      <c r="AX19" s="99">
        <f>AV19-AW19</f>
        <v>-29</v>
      </c>
      <c r="AY19" s="99" t="s">
        <v>228</v>
      </c>
      <c r="AZ19" s="107" t="s">
        <v>215</v>
      </c>
      <c r="BA19" s="166">
        <v>2</v>
      </c>
      <c r="BB19" s="167">
        <v>13</v>
      </c>
      <c r="BC19" s="168" t="s">
        <v>282</v>
      </c>
    </row>
    <row r="20" s="26" customFormat="1" ht="373" hidden="1" customHeight="1" spans="1:55">
      <c r="A20" s="98">
        <v>15</v>
      </c>
      <c r="B20" s="116" t="s">
        <v>15</v>
      </c>
      <c r="C20" s="116" t="s">
        <v>19</v>
      </c>
      <c r="D20" s="116" t="s">
        <v>242</v>
      </c>
      <c r="E20" s="116" t="s">
        <v>273</v>
      </c>
      <c r="F20" s="116" t="s">
        <v>274</v>
      </c>
      <c r="G20" s="102" t="s">
        <v>178</v>
      </c>
      <c r="H20" s="152" t="s">
        <v>207</v>
      </c>
      <c r="I20" s="116" t="s">
        <v>267</v>
      </c>
      <c r="J20" s="104" t="s">
        <v>9</v>
      </c>
      <c r="K20" s="160" t="s">
        <v>283</v>
      </c>
      <c r="L20" s="161">
        <v>1</v>
      </c>
      <c r="M20" s="100" t="s">
        <v>182</v>
      </c>
      <c r="N20" s="100" t="s">
        <v>183</v>
      </c>
      <c r="O20" s="107" t="s">
        <v>184</v>
      </c>
      <c r="P20" s="104" t="s">
        <v>184</v>
      </c>
      <c r="Q20" s="104" t="s">
        <v>184</v>
      </c>
      <c r="R20" s="104" t="s">
        <v>184</v>
      </c>
      <c r="S20" s="473" t="s">
        <v>276</v>
      </c>
      <c r="T20" s="162" t="s">
        <v>277</v>
      </c>
      <c r="U20" s="107" t="s">
        <v>184</v>
      </c>
      <c r="V20" s="107" t="s">
        <v>184</v>
      </c>
      <c r="W20" s="107" t="s">
        <v>184</v>
      </c>
      <c r="X20" s="162" t="s">
        <v>187</v>
      </c>
      <c r="Y20" s="162" t="s">
        <v>188</v>
      </c>
      <c r="Z20" s="107" t="s">
        <v>250</v>
      </c>
      <c r="AA20" s="162" t="s">
        <v>205</v>
      </c>
      <c r="AB20" s="109" t="s">
        <v>191</v>
      </c>
      <c r="AC20" s="163" t="s">
        <v>278</v>
      </c>
      <c r="AD20" s="162" t="s">
        <v>270</v>
      </c>
      <c r="AE20" s="111" t="s">
        <v>194</v>
      </c>
      <c r="AF20" s="163" t="s">
        <v>279</v>
      </c>
      <c r="AG20" s="169" t="s">
        <v>284</v>
      </c>
      <c r="AH20" s="142"/>
      <c r="AI20" s="142"/>
      <c r="AJ20" s="142"/>
      <c r="AK20" s="142"/>
      <c r="AL20" s="142"/>
      <c r="AM20" s="142"/>
      <c r="AN20" s="142"/>
      <c r="AO20" s="142"/>
      <c r="AP20" s="142"/>
      <c r="AQ20" s="142"/>
      <c r="AR20" s="142"/>
      <c r="AS20" s="142"/>
      <c r="AT20" s="144"/>
      <c r="AU20" s="143"/>
      <c r="AV20" s="158"/>
      <c r="AW20" s="158"/>
      <c r="AX20" s="158"/>
      <c r="AY20" s="158"/>
      <c r="AZ20" s="107" t="s">
        <v>215</v>
      </c>
      <c r="BA20" s="170">
        <v>1</v>
      </c>
      <c r="BB20" s="132"/>
      <c r="BC20" s="168"/>
    </row>
    <row r="21" s="26" customFormat="1" ht="245" hidden="1" customHeight="1" spans="1:55">
      <c r="A21" s="98">
        <v>16</v>
      </c>
      <c r="B21" s="116" t="s">
        <v>15</v>
      </c>
      <c r="C21" s="116" t="s">
        <v>19</v>
      </c>
      <c r="D21" s="116" t="s">
        <v>242</v>
      </c>
      <c r="E21" s="116" t="s">
        <v>273</v>
      </c>
      <c r="F21" s="116" t="s">
        <v>274</v>
      </c>
      <c r="G21" s="102" t="s">
        <v>178</v>
      </c>
      <c r="H21" s="152" t="s">
        <v>207</v>
      </c>
      <c r="I21" s="116" t="s">
        <v>267</v>
      </c>
      <c r="J21" s="104" t="s">
        <v>9</v>
      </c>
      <c r="K21" s="160" t="s">
        <v>285</v>
      </c>
      <c r="L21" s="161">
        <v>2</v>
      </c>
      <c r="M21" s="100" t="s">
        <v>182</v>
      </c>
      <c r="N21" s="100" t="s">
        <v>183</v>
      </c>
      <c r="O21" s="107" t="s">
        <v>184</v>
      </c>
      <c r="P21" s="104" t="s">
        <v>184</v>
      </c>
      <c r="Q21" s="104" t="s">
        <v>184</v>
      </c>
      <c r="R21" s="104" t="s">
        <v>184</v>
      </c>
      <c r="S21" s="473" t="s">
        <v>276</v>
      </c>
      <c r="T21" s="162" t="s">
        <v>277</v>
      </c>
      <c r="U21" s="107" t="s">
        <v>184</v>
      </c>
      <c r="V21" s="107" t="s">
        <v>184</v>
      </c>
      <c r="W21" s="107" t="s">
        <v>184</v>
      </c>
      <c r="X21" s="162" t="s">
        <v>187</v>
      </c>
      <c r="Y21" s="162" t="s">
        <v>188</v>
      </c>
      <c r="Z21" s="107" t="s">
        <v>250</v>
      </c>
      <c r="AA21" s="162" t="s">
        <v>205</v>
      </c>
      <c r="AB21" s="109" t="s">
        <v>191</v>
      </c>
      <c r="AC21" s="163" t="s">
        <v>278</v>
      </c>
      <c r="AD21" s="162" t="s">
        <v>270</v>
      </c>
      <c r="AE21" s="111" t="s">
        <v>194</v>
      </c>
      <c r="AF21" s="163" t="s">
        <v>279</v>
      </c>
      <c r="AG21" s="171" t="s">
        <v>286</v>
      </c>
      <c r="AH21" s="142"/>
      <c r="AI21" s="142"/>
      <c r="AJ21" s="142"/>
      <c r="AK21" s="142"/>
      <c r="AL21" s="142"/>
      <c r="AM21" s="142"/>
      <c r="AN21" s="142"/>
      <c r="AO21" s="142"/>
      <c r="AP21" s="142"/>
      <c r="AQ21" s="142"/>
      <c r="AR21" s="142"/>
      <c r="AS21" s="142"/>
      <c r="AT21" s="144"/>
      <c r="AU21" s="143"/>
      <c r="AV21" s="158"/>
      <c r="AW21" s="158"/>
      <c r="AX21" s="158"/>
      <c r="AY21" s="158"/>
      <c r="AZ21" s="107" t="s">
        <v>215</v>
      </c>
      <c r="BA21" s="170">
        <v>2</v>
      </c>
      <c r="BB21" s="132"/>
      <c r="BC21" s="168"/>
    </row>
    <row r="22" s="26" customFormat="1" ht="391" hidden="1" customHeight="1" spans="1:55">
      <c r="A22" s="98">
        <v>17</v>
      </c>
      <c r="B22" s="116" t="s">
        <v>15</v>
      </c>
      <c r="C22" s="116" t="s">
        <v>19</v>
      </c>
      <c r="D22" s="116" t="s">
        <v>242</v>
      </c>
      <c r="E22" s="116" t="s">
        <v>273</v>
      </c>
      <c r="F22" s="116" t="s">
        <v>274</v>
      </c>
      <c r="G22" s="102" t="s">
        <v>178</v>
      </c>
      <c r="H22" s="152" t="s">
        <v>207</v>
      </c>
      <c r="I22" s="116" t="s">
        <v>267</v>
      </c>
      <c r="J22" s="104" t="s">
        <v>9</v>
      </c>
      <c r="K22" s="160" t="s">
        <v>287</v>
      </c>
      <c r="L22" s="161">
        <v>2</v>
      </c>
      <c r="M22" s="100" t="s">
        <v>182</v>
      </c>
      <c r="N22" s="100" t="s">
        <v>183</v>
      </c>
      <c r="O22" s="107" t="s">
        <v>184</v>
      </c>
      <c r="P22" s="104" t="s">
        <v>184</v>
      </c>
      <c r="Q22" s="104" t="s">
        <v>184</v>
      </c>
      <c r="R22" s="104" t="s">
        <v>184</v>
      </c>
      <c r="S22" s="473" t="s">
        <v>276</v>
      </c>
      <c r="T22" s="162" t="s">
        <v>277</v>
      </c>
      <c r="U22" s="107" t="s">
        <v>184</v>
      </c>
      <c r="V22" s="107" t="s">
        <v>184</v>
      </c>
      <c r="W22" s="107" t="s">
        <v>184</v>
      </c>
      <c r="X22" s="162" t="s">
        <v>187</v>
      </c>
      <c r="Y22" s="162" t="s">
        <v>188</v>
      </c>
      <c r="Z22" s="107" t="s">
        <v>250</v>
      </c>
      <c r="AA22" s="162" t="s">
        <v>205</v>
      </c>
      <c r="AB22" s="109" t="s">
        <v>191</v>
      </c>
      <c r="AC22" s="163" t="s">
        <v>278</v>
      </c>
      <c r="AD22" s="162" t="s">
        <v>270</v>
      </c>
      <c r="AE22" s="111" t="s">
        <v>194</v>
      </c>
      <c r="AF22" s="163" t="s">
        <v>279</v>
      </c>
      <c r="AG22" s="171" t="s">
        <v>288</v>
      </c>
      <c r="AH22" s="142"/>
      <c r="AI22" s="142"/>
      <c r="AJ22" s="142"/>
      <c r="AK22" s="142"/>
      <c r="AL22" s="142"/>
      <c r="AM22" s="142"/>
      <c r="AN22" s="142"/>
      <c r="AO22" s="142"/>
      <c r="AP22" s="142"/>
      <c r="AQ22" s="142"/>
      <c r="AR22" s="142"/>
      <c r="AS22" s="142"/>
      <c r="AT22" s="144"/>
      <c r="AU22" s="143"/>
      <c r="AV22" s="158"/>
      <c r="AW22" s="158"/>
      <c r="AX22" s="158"/>
      <c r="AY22" s="158"/>
      <c r="AZ22" s="107" t="s">
        <v>215</v>
      </c>
      <c r="BA22" s="170">
        <v>2</v>
      </c>
      <c r="BB22" s="132"/>
      <c r="BC22" s="168"/>
    </row>
    <row r="23" s="26" customFormat="1" ht="382" hidden="1" customHeight="1" spans="1:55">
      <c r="A23" s="98">
        <v>18</v>
      </c>
      <c r="B23" s="116" t="s">
        <v>15</v>
      </c>
      <c r="C23" s="116" t="s">
        <v>19</v>
      </c>
      <c r="D23" s="116" t="s">
        <v>242</v>
      </c>
      <c r="E23" s="116" t="s">
        <v>273</v>
      </c>
      <c r="F23" s="116" t="s">
        <v>274</v>
      </c>
      <c r="G23" s="102" t="s">
        <v>178</v>
      </c>
      <c r="H23" s="152" t="s">
        <v>207</v>
      </c>
      <c r="I23" s="116" t="s">
        <v>267</v>
      </c>
      <c r="J23" s="104" t="s">
        <v>9</v>
      </c>
      <c r="K23" s="160" t="s">
        <v>289</v>
      </c>
      <c r="L23" s="161">
        <v>2</v>
      </c>
      <c r="M23" s="100" t="s">
        <v>182</v>
      </c>
      <c r="N23" s="100" t="s">
        <v>183</v>
      </c>
      <c r="O23" s="107" t="s">
        <v>184</v>
      </c>
      <c r="P23" s="104" t="s">
        <v>184</v>
      </c>
      <c r="Q23" s="104" t="s">
        <v>184</v>
      </c>
      <c r="R23" s="104" t="s">
        <v>184</v>
      </c>
      <c r="S23" s="473" t="s">
        <v>276</v>
      </c>
      <c r="T23" s="162" t="s">
        <v>277</v>
      </c>
      <c r="U23" s="107" t="s">
        <v>184</v>
      </c>
      <c r="V23" s="107" t="s">
        <v>184</v>
      </c>
      <c r="W23" s="107" t="s">
        <v>184</v>
      </c>
      <c r="X23" s="162" t="s">
        <v>187</v>
      </c>
      <c r="Y23" s="162" t="s">
        <v>188</v>
      </c>
      <c r="Z23" s="107" t="s">
        <v>250</v>
      </c>
      <c r="AA23" s="162" t="s">
        <v>205</v>
      </c>
      <c r="AB23" s="109" t="s">
        <v>191</v>
      </c>
      <c r="AC23" s="163" t="s">
        <v>278</v>
      </c>
      <c r="AD23" s="162" t="s">
        <v>270</v>
      </c>
      <c r="AE23" s="111" t="s">
        <v>194</v>
      </c>
      <c r="AF23" s="163" t="s">
        <v>279</v>
      </c>
      <c r="AG23" s="171" t="s">
        <v>290</v>
      </c>
      <c r="AH23" s="142"/>
      <c r="AI23" s="142"/>
      <c r="AJ23" s="142"/>
      <c r="AK23" s="142"/>
      <c r="AL23" s="142"/>
      <c r="AM23" s="142"/>
      <c r="AN23" s="142"/>
      <c r="AO23" s="142"/>
      <c r="AP23" s="142"/>
      <c r="AQ23" s="142"/>
      <c r="AR23" s="142"/>
      <c r="AS23" s="142"/>
      <c r="AT23" s="144"/>
      <c r="AU23" s="143"/>
      <c r="AV23" s="158"/>
      <c r="AW23" s="158"/>
      <c r="AX23" s="158"/>
      <c r="AY23" s="158"/>
      <c r="AZ23" s="107" t="s">
        <v>215</v>
      </c>
      <c r="BA23" s="170">
        <v>2</v>
      </c>
      <c r="BB23" s="132"/>
      <c r="BC23" s="168"/>
    </row>
    <row r="24" s="26" customFormat="1" ht="397" hidden="1" customHeight="1" spans="1:55">
      <c r="A24" s="98">
        <v>19</v>
      </c>
      <c r="B24" s="116" t="s">
        <v>15</v>
      </c>
      <c r="C24" s="116" t="s">
        <v>19</v>
      </c>
      <c r="D24" s="116" t="s">
        <v>242</v>
      </c>
      <c r="E24" s="116" t="s">
        <v>273</v>
      </c>
      <c r="F24" s="116" t="s">
        <v>274</v>
      </c>
      <c r="G24" s="102" t="s">
        <v>178</v>
      </c>
      <c r="H24" s="152" t="s">
        <v>207</v>
      </c>
      <c r="I24" s="116" t="s">
        <v>267</v>
      </c>
      <c r="J24" s="104" t="s">
        <v>9</v>
      </c>
      <c r="K24" s="160" t="s">
        <v>291</v>
      </c>
      <c r="L24" s="161">
        <v>2</v>
      </c>
      <c r="M24" s="100" t="s">
        <v>182</v>
      </c>
      <c r="N24" s="100" t="s">
        <v>183</v>
      </c>
      <c r="O24" s="107" t="s">
        <v>184</v>
      </c>
      <c r="P24" s="104" t="s">
        <v>184</v>
      </c>
      <c r="Q24" s="104" t="s">
        <v>184</v>
      </c>
      <c r="R24" s="104" t="s">
        <v>184</v>
      </c>
      <c r="S24" s="473" t="s">
        <v>276</v>
      </c>
      <c r="T24" s="162" t="s">
        <v>277</v>
      </c>
      <c r="U24" s="107" t="s">
        <v>184</v>
      </c>
      <c r="V24" s="107" t="s">
        <v>184</v>
      </c>
      <c r="W24" s="107" t="s">
        <v>184</v>
      </c>
      <c r="X24" s="162" t="s">
        <v>187</v>
      </c>
      <c r="Y24" s="162" t="s">
        <v>188</v>
      </c>
      <c r="Z24" s="107" t="s">
        <v>250</v>
      </c>
      <c r="AA24" s="172" t="s">
        <v>205</v>
      </c>
      <c r="AB24" s="109" t="s">
        <v>191</v>
      </c>
      <c r="AC24" s="163" t="s">
        <v>278</v>
      </c>
      <c r="AD24" s="162" t="s">
        <v>270</v>
      </c>
      <c r="AE24" s="111" t="s">
        <v>194</v>
      </c>
      <c r="AF24" s="163" t="s">
        <v>279</v>
      </c>
      <c r="AG24" s="171" t="s">
        <v>292</v>
      </c>
      <c r="AH24" s="142"/>
      <c r="AI24" s="142"/>
      <c r="AJ24" s="142"/>
      <c r="AK24" s="142"/>
      <c r="AL24" s="142"/>
      <c r="AM24" s="142"/>
      <c r="AN24" s="142"/>
      <c r="AO24" s="142"/>
      <c r="AP24" s="142"/>
      <c r="AQ24" s="142"/>
      <c r="AR24" s="142"/>
      <c r="AS24" s="142"/>
      <c r="AT24" s="144"/>
      <c r="AU24" s="143"/>
      <c r="AV24" s="158"/>
      <c r="AW24" s="158"/>
      <c r="AX24" s="158"/>
      <c r="AY24" s="158"/>
      <c r="AZ24" s="107" t="s">
        <v>215</v>
      </c>
      <c r="BA24" s="170">
        <v>2</v>
      </c>
      <c r="BB24" s="132"/>
      <c r="BC24" s="168"/>
    </row>
    <row r="25" s="26" customFormat="1" ht="371" hidden="1" customHeight="1" spans="1:55">
      <c r="A25" s="98">
        <v>20</v>
      </c>
      <c r="B25" s="116" t="s">
        <v>15</v>
      </c>
      <c r="C25" s="116" t="s">
        <v>19</v>
      </c>
      <c r="D25" s="116" t="s">
        <v>242</v>
      </c>
      <c r="E25" s="116" t="s">
        <v>273</v>
      </c>
      <c r="F25" s="116" t="s">
        <v>274</v>
      </c>
      <c r="G25" s="102" t="s">
        <v>178</v>
      </c>
      <c r="H25" s="152" t="s">
        <v>207</v>
      </c>
      <c r="I25" s="116" t="s">
        <v>267</v>
      </c>
      <c r="J25" s="104" t="s">
        <v>9</v>
      </c>
      <c r="K25" s="160" t="s">
        <v>293</v>
      </c>
      <c r="L25" s="161">
        <v>2</v>
      </c>
      <c r="M25" s="100" t="s">
        <v>182</v>
      </c>
      <c r="N25" s="100" t="s">
        <v>183</v>
      </c>
      <c r="O25" s="107" t="s">
        <v>184</v>
      </c>
      <c r="P25" s="104" t="s">
        <v>184</v>
      </c>
      <c r="Q25" s="104" t="s">
        <v>184</v>
      </c>
      <c r="R25" s="104" t="s">
        <v>184</v>
      </c>
      <c r="S25" s="473" t="s">
        <v>276</v>
      </c>
      <c r="T25" s="162" t="s">
        <v>277</v>
      </c>
      <c r="U25" s="107" t="s">
        <v>184</v>
      </c>
      <c r="V25" s="107" t="s">
        <v>184</v>
      </c>
      <c r="W25" s="107" t="s">
        <v>184</v>
      </c>
      <c r="X25" s="162" t="s">
        <v>187</v>
      </c>
      <c r="Y25" s="162" t="s">
        <v>188</v>
      </c>
      <c r="Z25" s="107" t="s">
        <v>250</v>
      </c>
      <c r="AA25" s="162" t="s">
        <v>205</v>
      </c>
      <c r="AB25" s="109" t="s">
        <v>191</v>
      </c>
      <c r="AC25" s="163" t="s">
        <v>278</v>
      </c>
      <c r="AD25" s="162" t="s">
        <v>270</v>
      </c>
      <c r="AE25" s="111" t="s">
        <v>194</v>
      </c>
      <c r="AF25" s="163" t="s">
        <v>279</v>
      </c>
      <c r="AG25" s="173" t="s">
        <v>294</v>
      </c>
      <c r="AH25" s="147"/>
      <c r="AI25" s="147"/>
      <c r="AJ25" s="147"/>
      <c r="AK25" s="147"/>
      <c r="AL25" s="147"/>
      <c r="AM25" s="147"/>
      <c r="AN25" s="147"/>
      <c r="AO25" s="147"/>
      <c r="AP25" s="147"/>
      <c r="AQ25" s="147"/>
      <c r="AR25" s="147"/>
      <c r="AS25" s="147"/>
      <c r="AT25" s="149"/>
      <c r="AU25" s="148"/>
      <c r="AV25" s="174"/>
      <c r="AW25" s="174"/>
      <c r="AX25" s="174"/>
      <c r="AY25" s="174"/>
      <c r="AZ25" s="107" t="s">
        <v>215</v>
      </c>
      <c r="BA25" s="175">
        <v>2</v>
      </c>
      <c r="BB25" s="176"/>
      <c r="BC25" s="168"/>
    </row>
    <row r="26" s="26" customFormat="1" ht="61" hidden="1" customHeight="1" spans="1:55">
      <c r="A26" s="98">
        <v>21</v>
      </c>
      <c r="B26" s="107" t="s">
        <v>15</v>
      </c>
      <c r="C26" s="112" t="s">
        <v>20</v>
      </c>
      <c r="D26" s="112"/>
      <c r="E26" s="118" t="s">
        <v>184</v>
      </c>
      <c r="F26" s="118" t="s">
        <v>184</v>
      </c>
      <c r="G26" s="118" t="s">
        <v>184</v>
      </c>
      <c r="H26" s="118" t="s">
        <v>184</v>
      </c>
      <c r="I26" s="104" t="s">
        <v>184</v>
      </c>
      <c r="J26" s="118" t="s">
        <v>184</v>
      </c>
      <c r="K26" s="117" t="s">
        <v>184</v>
      </c>
      <c r="L26" s="118">
        <f>SUM(L14:L25)</f>
        <v>18</v>
      </c>
      <c r="M26" s="108" t="s">
        <v>184</v>
      </c>
      <c r="N26" s="108" t="s">
        <v>184</v>
      </c>
      <c r="O26" s="107" t="s">
        <v>184</v>
      </c>
      <c r="P26" s="118" t="s">
        <v>184</v>
      </c>
      <c r="Q26" s="118" t="s">
        <v>184</v>
      </c>
      <c r="R26" s="118" t="s">
        <v>184</v>
      </c>
      <c r="S26" s="118" t="s">
        <v>184</v>
      </c>
      <c r="T26" s="118" t="s">
        <v>184</v>
      </c>
      <c r="U26" s="118" t="s">
        <v>184</v>
      </c>
      <c r="V26" s="118" t="s">
        <v>184</v>
      </c>
      <c r="W26" s="118" t="s">
        <v>184</v>
      </c>
      <c r="X26" s="118" t="s">
        <v>184</v>
      </c>
      <c r="Y26" s="118" t="s">
        <v>184</v>
      </c>
      <c r="Z26" s="118" t="s">
        <v>184</v>
      </c>
      <c r="AA26" s="118" t="s">
        <v>184</v>
      </c>
      <c r="AB26" s="118" t="s">
        <v>184</v>
      </c>
      <c r="AC26" s="118" t="s">
        <v>184</v>
      </c>
      <c r="AD26" s="118" t="s">
        <v>184</v>
      </c>
      <c r="AE26" s="118" t="s">
        <v>184</v>
      </c>
      <c r="AF26" s="118" t="s">
        <v>184</v>
      </c>
      <c r="AG26" s="118" t="s">
        <v>184</v>
      </c>
      <c r="AH26" s="118" t="s">
        <v>184</v>
      </c>
      <c r="AI26" s="118" t="s">
        <v>184</v>
      </c>
      <c r="AJ26" s="118" t="s">
        <v>184</v>
      </c>
      <c r="AK26" s="118" t="s">
        <v>184</v>
      </c>
      <c r="AL26" s="118" t="s">
        <v>184</v>
      </c>
      <c r="AM26" s="118" t="s">
        <v>184</v>
      </c>
      <c r="AN26" s="118" t="s">
        <v>184</v>
      </c>
      <c r="AO26" s="118" t="s">
        <v>184</v>
      </c>
      <c r="AP26" s="118" t="s">
        <v>184</v>
      </c>
      <c r="AQ26" s="118" t="s">
        <v>184</v>
      </c>
      <c r="AR26" s="118" t="s">
        <v>184</v>
      </c>
      <c r="AS26" s="118" t="s">
        <v>184</v>
      </c>
      <c r="AT26" s="118" t="s">
        <v>184</v>
      </c>
      <c r="AU26" s="118" t="s">
        <v>184</v>
      </c>
      <c r="AV26" s="118" t="s">
        <v>184</v>
      </c>
      <c r="AW26" s="118" t="s">
        <v>184</v>
      </c>
      <c r="AX26" s="118" t="s">
        <v>184</v>
      </c>
      <c r="AY26" s="118" t="s">
        <v>184</v>
      </c>
      <c r="AZ26" s="118" t="s">
        <v>184</v>
      </c>
      <c r="BA26" s="118">
        <f>SUM(BA14:BA25)</f>
        <v>18</v>
      </c>
      <c r="BB26" s="118">
        <f>SUM(BB14:BB25)</f>
        <v>18</v>
      </c>
      <c r="BC26" s="177"/>
    </row>
    <row r="27" s="26" customFormat="1" ht="50" hidden="1" customHeight="1" spans="1:55">
      <c r="A27" s="98">
        <v>22</v>
      </c>
      <c r="B27" s="107" t="s">
        <v>15</v>
      </c>
      <c r="C27" s="112" t="s">
        <v>21</v>
      </c>
      <c r="D27" s="112"/>
      <c r="E27" s="118" t="s">
        <v>184</v>
      </c>
      <c r="F27" s="118" t="s">
        <v>184</v>
      </c>
      <c r="G27" s="118" t="s">
        <v>184</v>
      </c>
      <c r="H27" s="118" t="s">
        <v>184</v>
      </c>
      <c r="I27" s="104" t="s">
        <v>184</v>
      </c>
      <c r="J27" s="118" t="s">
        <v>184</v>
      </c>
      <c r="K27" s="117" t="s">
        <v>184</v>
      </c>
      <c r="L27" s="118">
        <f>L26+L11+L12+L13</f>
        <v>21</v>
      </c>
      <c r="M27" s="108" t="s">
        <v>184</v>
      </c>
      <c r="N27" s="108" t="s">
        <v>184</v>
      </c>
      <c r="O27" s="107" t="s">
        <v>184</v>
      </c>
      <c r="P27" s="118" t="s">
        <v>184</v>
      </c>
      <c r="Q27" s="118" t="s">
        <v>184</v>
      </c>
      <c r="R27" s="118" t="s">
        <v>184</v>
      </c>
      <c r="S27" s="118" t="s">
        <v>184</v>
      </c>
      <c r="T27" s="118" t="s">
        <v>184</v>
      </c>
      <c r="U27" s="118" t="s">
        <v>184</v>
      </c>
      <c r="V27" s="118" t="s">
        <v>184</v>
      </c>
      <c r="W27" s="118" t="s">
        <v>184</v>
      </c>
      <c r="X27" s="118" t="s">
        <v>184</v>
      </c>
      <c r="Y27" s="118" t="s">
        <v>184</v>
      </c>
      <c r="Z27" s="118" t="s">
        <v>184</v>
      </c>
      <c r="AA27" s="118" t="s">
        <v>184</v>
      </c>
      <c r="AB27" s="118" t="s">
        <v>184</v>
      </c>
      <c r="AC27" s="118" t="s">
        <v>184</v>
      </c>
      <c r="AD27" s="118" t="s">
        <v>184</v>
      </c>
      <c r="AE27" s="118" t="s">
        <v>184</v>
      </c>
      <c r="AF27" s="118" t="s">
        <v>184</v>
      </c>
      <c r="AG27" s="118" t="s">
        <v>184</v>
      </c>
      <c r="AH27" s="118" t="s">
        <v>184</v>
      </c>
      <c r="AI27" s="118" t="s">
        <v>184</v>
      </c>
      <c r="AJ27" s="118" t="s">
        <v>184</v>
      </c>
      <c r="AK27" s="118" t="s">
        <v>184</v>
      </c>
      <c r="AL27" s="118" t="s">
        <v>184</v>
      </c>
      <c r="AM27" s="118" t="s">
        <v>184</v>
      </c>
      <c r="AN27" s="118" t="s">
        <v>184</v>
      </c>
      <c r="AO27" s="118" t="s">
        <v>184</v>
      </c>
      <c r="AP27" s="118" t="s">
        <v>184</v>
      </c>
      <c r="AQ27" s="118" t="s">
        <v>184</v>
      </c>
      <c r="AR27" s="118" t="s">
        <v>184</v>
      </c>
      <c r="AS27" s="118" t="s">
        <v>184</v>
      </c>
      <c r="AT27" s="118" t="s">
        <v>184</v>
      </c>
      <c r="AU27" s="118" t="s">
        <v>184</v>
      </c>
      <c r="AV27" s="118" t="s">
        <v>184</v>
      </c>
      <c r="AW27" s="118" t="s">
        <v>184</v>
      </c>
      <c r="AX27" s="118" t="s">
        <v>184</v>
      </c>
      <c r="AY27" s="118" t="s">
        <v>184</v>
      </c>
      <c r="AZ27" s="118" t="s">
        <v>184</v>
      </c>
      <c r="BA27" s="118">
        <f>BA26+BA11+BA12+BA13</f>
        <v>21</v>
      </c>
      <c r="BB27" s="118">
        <f>BB26+BB11+BB12+BB13</f>
        <v>21</v>
      </c>
      <c r="BC27" s="177"/>
    </row>
    <row r="28" s="27" customFormat="1" ht="173" hidden="1" customHeight="1" spans="1:55">
      <c r="A28" s="98">
        <v>23</v>
      </c>
      <c r="B28" s="178" t="s">
        <v>22</v>
      </c>
      <c r="C28" s="178" t="s">
        <v>22</v>
      </c>
      <c r="D28" s="178" t="s">
        <v>217</v>
      </c>
      <c r="E28" s="178" t="s">
        <v>295</v>
      </c>
      <c r="F28" s="178" t="s">
        <v>296</v>
      </c>
      <c r="G28" s="179" t="s">
        <v>178</v>
      </c>
      <c r="H28" s="179" t="s">
        <v>207</v>
      </c>
      <c r="I28" s="100" t="s">
        <v>297</v>
      </c>
      <c r="J28" s="178" t="s">
        <v>9</v>
      </c>
      <c r="K28" s="180" t="s">
        <v>298</v>
      </c>
      <c r="L28" s="178">
        <v>1</v>
      </c>
      <c r="M28" s="178" t="s">
        <v>182</v>
      </c>
      <c r="N28" s="178" t="s">
        <v>187</v>
      </c>
      <c r="O28" s="178" t="s">
        <v>184</v>
      </c>
      <c r="P28" s="178" t="s">
        <v>184</v>
      </c>
      <c r="Q28" s="178" t="s">
        <v>184</v>
      </c>
      <c r="R28" s="178" t="s">
        <v>184</v>
      </c>
      <c r="S28" s="178" t="s">
        <v>299</v>
      </c>
      <c r="T28" s="178" t="s">
        <v>300</v>
      </c>
      <c r="U28" s="178" t="s">
        <v>184</v>
      </c>
      <c r="V28" s="178" t="s">
        <v>184</v>
      </c>
      <c r="W28" s="178" t="s">
        <v>184</v>
      </c>
      <c r="X28" s="178" t="s">
        <v>187</v>
      </c>
      <c r="Y28" s="178" t="s">
        <v>188</v>
      </c>
      <c r="Z28" s="178" t="s">
        <v>250</v>
      </c>
      <c r="AA28" s="178" t="s">
        <v>205</v>
      </c>
      <c r="AB28" s="178" t="s">
        <v>191</v>
      </c>
      <c r="AC28" s="180" t="s">
        <v>301</v>
      </c>
      <c r="AD28" s="178" t="s">
        <v>193</v>
      </c>
      <c r="AE28" s="178" t="s">
        <v>302</v>
      </c>
      <c r="AF28" s="178" t="s">
        <v>184</v>
      </c>
      <c r="AG28" s="178" t="s">
        <v>184</v>
      </c>
      <c r="AH28" s="178">
        <v>9687.5</v>
      </c>
      <c r="AI28" s="178">
        <v>9687.5</v>
      </c>
      <c r="AJ28" s="178">
        <f>AI28*1.03</f>
        <v>9978.125</v>
      </c>
      <c r="AK28" s="178">
        <f>AJ28-AI28</f>
        <v>290.625</v>
      </c>
      <c r="AL28" s="178" t="s">
        <v>226</v>
      </c>
      <c r="AM28" s="178">
        <v>0</v>
      </c>
      <c r="AN28" s="178">
        <v>55140</v>
      </c>
      <c r="AO28" s="178">
        <v>66220</v>
      </c>
      <c r="AP28" s="178">
        <f>AO28-AN28</f>
        <v>11080</v>
      </c>
      <c r="AQ28" s="178" t="s">
        <v>226</v>
      </c>
      <c r="AR28" s="178">
        <v>-216.22</v>
      </c>
      <c r="AS28" s="178">
        <v>5181</v>
      </c>
      <c r="AT28" s="178">
        <f>AS28-AR28</f>
        <v>5397.22</v>
      </c>
      <c r="AU28" s="178" t="s">
        <v>226</v>
      </c>
      <c r="AV28" s="178">
        <v>1</v>
      </c>
      <c r="AW28" s="178">
        <v>0</v>
      </c>
      <c r="AX28" s="178">
        <f>AV28-AW28</f>
        <v>1</v>
      </c>
      <c r="AY28" s="178" t="s">
        <v>228</v>
      </c>
      <c r="AZ28" s="178" t="s">
        <v>215</v>
      </c>
      <c r="BA28" s="167">
        <v>1</v>
      </c>
      <c r="BB28" s="167">
        <v>3</v>
      </c>
      <c r="BC28" s="181" t="s">
        <v>303</v>
      </c>
    </row>
    <row r="29" s="27" customFormat="1" ht="222" hidden="1" customHeight="1" spans="1:55">
      <c r="A29" s="98">
        <v>24</v>
      </c>
      <c r="B29" s="178" t="s">
        <v>22</v>
      </c>
      <c r="C29" s="178" t="s">
        <v>22</v>
      </c>
      <c r="D29" s="178" t="s">
        <v>217</v>
      </c>
      <c r="E29" s="178" t="s">
        <v>295</v>
      </c>
      <c r="F29" s="178" t="s">
        <v>296</v>
      </c>
      <c r="G29" s="179" t="s">
        <v>178</v>
      </c>
      <c r="H29" s="179" t="s">
        <v>207</v>
      </c>
      <c r="I29" s="100" t="s">
        <v>304</v>
      </c>
      <c r="J29" s="178" t="s">
        <v>9</v>
      </c>
      <c r="K29" s="180" t="s">
        <v>305</v>
      </c>
      <c r="L29" s="178">
        <v>1</v>
      </c>
      <c r="M29" s="178" t="s">
        <v>182</v>
      </c>
      <c r="N29" s="178" t="s">
        <v>187</v>
      </c>
      <c r="O29" s="178" t="s">
        <v>184</v>
      </c>
      <c r="P29" s="178" t="s">
        <v>184</v>
      </c>
      <c r="Q29" s="178" t="s">
        <v>184</v>
      </c>
      <c r="R29" s="178" t="s">
        <v>184</v>
      </c>
      <c r="S29" s="178" t="s">
        <v>306</v>
      </c>
      <c r="T29" s="178" t="s">
        <v>307</v>
      </c>
      <c r="U29" s="178" t="s">
        <v>184</v>
      </c>
      <c r="V29" s="178" t="s">
        <v>184</v>
      </c>
      <c r="W29" s="178" t="s">
        <v>184</v>
      </c>
      <c r="X29" s="178" t="s">
        <v>187</v>
      </c>
      <c r="Y29" s="178" t="s">
        <v>188</v>
      </c>
      <c r="Z29" s="178" t="s">
        <v>250</v>
      </c>
      <c r="AA29" s="178" t="s">
        <v>205</v>
      </c>
      <c r="AB29" s="178" t="s">
        <v>191</v>
      </c>
      <c r="AC29" s="180" t="s">
        <v>308</v>
      </c>
      <c r="AD29" s="178" t="s">
        <v>193</v>
      </c>
      <c r="AE29" s="178" t="s">
        <v>302</v>
      </c>
      <c r="AF29" s="178" t="s">
        <v>184</v>
      </c>
      <c r="AG29" s="178" t="s">
        <v>184</v>
      </c>
      <c r="AH29" s="182"/>
      <c r="AI29" s="182"/>
      <c r="AJ29" s="182"/>
      <c r="AK29" s="182"/>
      <c r="AL29" s="182"/>
      <c r="AM29" s="182"/>
      <c r="AN29" s="182"/>
      <c r="AO29" s="182"/>
      <c r="AP29" s="182"/>
      <c r="AQ29" s="182"/>
      <c r="AR29" s="182"/>
      <c r="AS29" s="182"/>
      <c r="AT29" s="182"/>
      <c r="AU29" s="182"/>
      <c r="AV29" s="182"/>
      <c r="AW29" s="182"/>
      <c r="AX29" s="182"/>
      <c r="AY29" s="182"/>
      <c r="AZ29" s="178" t="s">
        <v>215</v>
      </c>
      <c r="BA29" s="132">
        <v>1</v>
      </c>
      <c r="BB29" s="132"/>
      <c r="BC29" s="183"/>
    </row>
    <row r="30" s="27" customFormat="1" ht="211" hidden="1" customHeight="1" spans="1:55">
      <c r="A30" s="98">
        <v>25</v>
      </c>
      <c r="B30" s="178" t="s">
        <v>22</v>
      </c>
      <c r="C30" s="178" t="s">
        <v>22</v>
      </c>
      <c r="D30" s="178" t="s">
        <v>217</v>
      </c>
      <c r="E30" s="178" t="s">
        <v>295</v>
      </c>
      <c r="F30" s="178" t="s">
        <v>296</v>
      </c>
      <c r="G30" s="179" t="s">
        <v>178</v>
      </c>
      <c r="H30" s="179" t="s">
        <v>179</v>
      </c>
      <c r="I30" s="100" t="s">
        <v>309</v>
      </c>
      <c r="J30" s="178" t="s">
        <v>9</v>
      </c>
      <c r="K30" s="180" t="s">
        <v>310</v>
      </c>
      <c r="L30" s="178">
        <v>1</v>
      </c>
      <c r="M30" s="178" t="s">
        <v>182</v>
      </c>
      <c r="N30" s="178" t="s">
        <v>187</v>
      </c>
      <c r="O30" s="178" t="s">
        <v>184</v>
      </c>
      <c r="P30" s="178" t="s">
        <v>184</v>
      </c>
      <c r="Q30" s="178" t="s">
        <v>184</v>
      </c>
      <c r="R30" s="178" t="s">
        <v>184</v>
      </c>
      <c r="S30" s="178" t="s">
        <v>311</v>
      </c>
      <c r="T30" s="178" t="s">
        <v>312</v>
      </c>
      <c r="U30" s="178" t="s">
        <v>184</v>
      </c>
      <c r="V30" s="178" t="s">
        <v>184</v>
      </c>
      <c r="W30" s="178" t="s">
        <v>184</v>
      </c>
      <c r="X30" s="178" t="s">
        <v>187</v>
      </c>
      <c r="Y30" s="107" t="s">
        <v>313</v>
      </c>
      <c r="Z30" s="107" t="s">
        <v>314</v>
      </c>
      <c r="AA30" s="178" t="s">
        <v>205</v>
      </c>
      <c r="AB30" s="178" t="s">
        <v>191</v>
      </c>
      <c r="AC30" s="180" t="s">
        <v>315</v>
      </c>
      <c r="AD30" s="178" t="s">
        <v>193</v>
      </c>
      <c r="AE30" s="178" t="s">
        <v>302</v>
      </c>
      <c r="AF30" s="178" t="s">
        <v>184</v>
      </c>
      <c r="AG30" s="180" t="s">
        <v>316</v>
      </c>
      <c r="AH30" s="182"/>
      <c r="AI30" s="182"/>
      <c r="AJ30" s="182"/>
      <c r="AK30" s="182"/>
      <c r="AL30" s="182"/>
      <c r="AM30" s="182"/>
      <c r="AN30" s="182"/>
      <c r="AO30" s="182"/>
      <c r="AP30" s="182"/>
      <c r="AQ30" s="182"/>
      <c r="AR30" s="182"/>
      <c r="AS30" s="182"/>
      <c r="AT30" s="182"/>
      <c r="AU30" s="182"/>
      <c r="AV30" s="182"/>
      <c r="AW30" s="182"/>
      <c r="AX30" s="182"/>
      <c r="AY30" s="182"/>
      <c r="AZ30" s="178" t="s">
        <v>195</v>
      </c>
      <c r="BA30" s="132">
        <v>1</v>
      </c>
      <c r="BB30" s="132"/>
      <c r="BC30" s="183"/>
    </row>
    <row r="31" s="27" customFormat="1" ht="193" hidden="1" customHeight="1" spans="1:55">
      <c r="A31" s="98">
        <v>26</v>
      </c>
      <c r="B31" s="161" t="s">
        <v>22</v>
      </c>
      <c r="C31" s="161" t="s">
        <v>23</v>
      </c>
      <c r="D31" s="179" t="s">
        <v>242</v>
      </c>
      <c r="E31" s="161" t="s">
        <v>317</v>
      </c>
      <c r="F31" s="161">
        <v>15286552679</v>
      </c>
      <c r="G31" s="179" t="s">
        <v>178</v>
      </c>
      <c r="H31" s="179" t="s">
        <v>245</v>
      </c>
      <c r="I31" s="116" t="s">
        <v>318</v>
      </c>
      <c r="J31" s="161" t="s">
        <v>9</v>
      </c>
      <c r="K31" s="184" t="s">
        <v>319</v>
      </c>
      <c r="L31" s="161">
        <v>1</v>
      </c>
      <c r="M31" s="179" t="s">
        <v>182</v>
      </c>
      <c r="N31" s="179" t="s">
        <v>183</v>
      </c>
      <c r="O31" s="161" t="s">
        <v>184</v>
      </c>
      <c r="P31" s="161" t="s">
        <v>184</v>
      </c>
      <c r="Q31" s="161" t="s">
        <v>184</v>
      </c>
      <c r="R31" s="161" t="s">
        <v>184</v>
      </c>
      <c r="S31" s="161" t="s">
        <v>320</v>
      </c>
      <c r="T31" s="161" t="s">
        <v>300</v>
      </c>
      <c r="U31" s="161" t="s">
        <v>184</v>
      </c>
      <c r="V31" s="161" t="s">
        <v>184</v>
      </c>
      <c r="W31" s="161" t="s">
        <v>184</v>
      </c>
      <c r="X31" s="161" t="s">
        <v>187</v>
      </c>
      <c r="Y31" s="161" t="s">
        <v>321</v>
      </c>
      <c r="Z31" s="161" t="s">
        <v>250</v>
      </c>
      <c r="AA31" s="161" t="s">
        <v>322</v>
      </c>
      <c r="AB31" s="161" t="s">
        <v>191</v>
      </c>
      <c r="AC31" s="184" t="s">
        <v>323</v>
      </c>
      <c r="AD31" s="161" t="s">
        <v>193</v>
      </c>
      <c r="AE31" s="161" t="s">
        <v>324</v>
      </c>
      <c r="AF31" s="184" t="s">
        <v>325</v>
      </c>
      <c r="AG31" s="161" t="s">
        <v>184</v>
      </c>
      <c r="AH31" s="178">
        <v>337.44</v>
      </c>
      <c r="AI31" s="178">
        <v>281.13</v>
      </c>
      <c r="AJ31" s="178">
        <v>246.47</v>
      </c>
      <c r="AK31" s="178">
        <f>AJ31-AI31</f>
        <v>-34.66</v>
      </c>
      <c r="AL31" s="178" t="s">
        <v>228</v>
      </c>
      <c r="AM31" s="178">
        <v>0</v>
      </c>
      <c r="AN31" s="178">
        <v>1014.65</v>
      </c>
      <c r="AO31" s="178">
        <v>1200</v>
      </c>
      <c r="AP31" s="178">
        <v>200</v>
      </c>
      <c r="AQ31" s="178" t="s">
        <v>226</v>
      </c>
      <c r="AR31" s="178">
        <v>87.73</v>
      </c>
      <c r="AS31" s="178">
        <v>100</v>
      </c>
      <c r="AT31" s="178">
        <v>12.27</v>
      </c>
      <c r="AU31" s="178" t="s">
        <v>226</v>
      </c>
      <c r="AV31" s="178">
        <v>2</v>
      </c>
      <c r="AW31" s="178">
        <v>0</v>
      </c>
      <c r="AX31" s="178">
        <f>AV31-AW31</f>
        <v>2</v>
      </c>
      <c r="AY31" s="178" t="s">
        <v>226</v>
      </c>
      <c r="AZ31" s="161" t="s">
        <v>195</v>
      </c>
      <c r="BA31" s="185">
        <v>1</v>
      </c>
      <c r="BB31" s="186">
        <v>2</v>
      </c>
      <c r="BC31" s="181" t="s">
        <v>326</v>
      </c>
    </row>
    <row r="32" s="27" customFormat="1" ht="216" hidden="1" customHeight="1" spans="1:55">
      <c r="A32" s="98">
        <v>27</v>
      </c>
      <c r="B32" s="161" t="s">
        <v>22</v>
      </c>
      <c r="C32" s="161" t="s">
        <v>23</v>
      </c>
      <c r="D32" s="179" t="s">
        <v>242</v>
      </c>
      <c r="E32" s="161" t="s">
        <v>317</v>
      </c>
      <c r="F32" s="161">
        <v>15286552679</v>
      </c>
      <c r="G32" s="179" t="s">
        <v>178</v>
      </c>
      <c r="H32" s="179" t="s">
        <v>327</v>
      </c>
      <c r="I32" s="116" t="s">
        <v>318</v>
      </c>
      <c r="J32" s="161" t="s">
        <v>9</v>
      </c>
      <c r="K32" s="187" t="s">
        <v>328</v>
      </c>
      <c r="L32" s="188">
        <v>1</v>
      </c>
      <c r="M32" s="179" t="s">
        <v>182</v>
      </c>
      <c r="N32" s="178" t="s">
        <v>187</v>
      </c>
      <c r="O32" s="178" t="s">
        <v>184</v>
      </c>
      <c r="P32" s="161" t="s">
        <v>184</v>
      </c>
      <c r="Q32" s="161" t="s">
        <v>184</v>
      </c>
      <c r="R32" s="161" t="s">
        <v>184</v>
      </c>
      <c r="S32" s="161" t="s">
        <v>320</v>
      </c>
      <c r="T32" s="161" t="s">
        <v>300</v>
      </c>
      <c r="U32" s="161" t="s">
        <v>184</v>
      </c>
      <c r="V32" s="161" t="s">
        <v>184</v>
      </c>
      <c r="W32" s="161" t="s">
        <v>184</v>
      </c>
      <c r="X32" s="161" t="s">
        <v>187</v>
      </c>
      <c r="Y32" s="161" t="s">
        <v>321</v>
      </c>
      <c r="Z32" s="161" t="s">
        <v>250</v>
      </c>
      <c r="AA32" s="161" t="s">
        <v>322</v>
      </c>
      <c r="AB32" s="161" t="s">
        <v>191</v>
      </c>
      <c r="AC32" s="184" t="s">
        <v>329</v>
      </c>
      <c r="AD32" s="161" t="s">
        <v>193</v>
      </c>
      <c r="AE32" s="161" t="s">
        <v>324</v>
      </c>
      <c r="AF32" s="184" t="s">
        <v>325</v>
      </c>
      <c r="AG32" s="189" t="s">
        <v>330</v>
      </c>
      <c r="AH32" s="190"/>
      <c r="AI32" s="190"/>
      <c r="AJ32" s="190"/>
      <c r="AK32" s="190"/>
      <c r="AL32" s="190"/>
      <c r="AM32" s="190"/>
      <c r="AN32" s="190"/>
      <c r="AO32" s="190"/>
      <c r="AP32" s="190"/>
      <c r="AQ32" s="190"/>
      <c r="AR32" s="190"/>
      <c r="AS32" s="190"/>
      <c r="AT32" s="190"/>
      <c r="AU32" s="190"/>
      <c r="AV32" s="190"/>
      <c r="AW32" s="190"/>
      <c r="AX32" s="190"/>
      <c r="AY32" s="190"/>
      <c r="AZ32" s="161" t="s">
        <v>195</v>
      </c>
      <c r="BA32" s="191">
        <v>1</v>
      </c>
      <c r="BB32" s="192"/>
      <c r="BC32" s="193"/>
    </row>
    <row r="33" s="27" customFormat="1" ht="98" hidden="1" customHeight="1" spans="1:55">
      <c r="A33" s="98">
        <v>28</v>
      </c>
      <c r="B33" s="178" t="s">
        <v>22</v>
      </c>
      <c r="C33" s="178" t="s">
        <v>24</v>
      </c>
      <c r="D33" s="179" t="s">
        <v>242</v>
      </c>
      <c r="E33" s="178" t="s">
        <v>331</v>
      </c>
      <c r="F33" s="161" t="s">
        <v>332</v>
      </c>
      <c r="G33" s="179" t="s">
        <v>178</v>
      </c>
      <c r="H33" s="179" t="s">
        <v>327</v>
      </c>
      <c r="I33" s="100" t="s">
        <v>333</v>
      </c>
      <c r="J33" s="178" t="s">
        <v>9</v>
      </c>
      <c r="K33" s="187" t="s">
        <v>334</v>
      </c>
      <c r="L33" s="178">
        <v>2</v>
      </c>
      <c r="M33" s="178" t="s">
        <v>335</v>
      </c>
      <c r="N33" s="178" t="s">
        <v>187</v>
      </c>
      <c r="O33" s="178" t="s">
        <v>184</v>
      </c>
      <c r="P33" s="178" t="s">
        <v>184</v>
      </c>
      <c r="Q33" s="178" t="s">
        <v>184</v>
      </c>
      <c r="R33" s="178" t="s">
        <v>336</v>
      </c>
      <c r="S33" s="178" t="s">
        <v>337</v>
      </c>
      <c r="T33" s="178" t="s">
        <v>338</v>
      </c>
      <c r="U33" s="178" t="s">
        <v>184</v>
      </c>
      <c r="V33" s="178" t="s">
        <v>184</v>
      </c>
      <c r="W33" s="178" t="s">
        <v>184</v>
      </c>
      <c r="X33" s="178" t="s">
        <v>187</v>
      </c>
      <c r="Y33" s="178" t="s">
        <v>187</v>
      </c>
      <c r="Z33" s="178" t="s">
        <v>184</v>
      </c>
      <c r="AA33" s="178" t="s">
        <v>322</v>
      </c>
      <c r="AB33" s="178" t="s">
        <v>191</v>
      </c>
      <c r="AC33" s="180" t="s">
        <v>329</v>
      </c>
      <c r="AD33" s="178" t="s">
        <v>193</v>
      </c>
      <c r="AE33" s="178" t="s">
        <v>339</v>
      </c>
      <c r="AF33" s="180" t="s">
        <v>340</v>
      </c>
      <c r="AG33" s="178" t="s">
        <v>184</v>
      </c>
      <c r="AH33" s="178">
        <v>165.63</v>
      </c>
      <c r="AI33" s="178">
        <v>260.62</v>
      </c>
      <c r="AJ33" s="178">
        <v>383.58</v>
      </c>
      <c r="AK33" s="178">
        <f>AJ33-AI33</f>
        <v>122.96</v>
      </c>
      <c r="AL33" s="178" t="s">
        <v>226</v>
      </c>
      <c r="AM33" s="178">
        <v>0</v>
      </c>
      <c r="AN33" s="178">
        <v>3896.3</v>
      </c>
      <c r="AO33" s="178">
        <v>4000</v>
      </c>
      <c r="AP33" s="178">
        <v>103.7</v>
      </c>
      <c r="AQ33" s="178" t="s">
        <v>228</v>
      </c>
      <c r="AR33" s="178">
        <v>6.5</v>
      </c>
      <c r="AS33" s="178">
        <v>100</v>
      </c>
      <c r="AT33" s="178">
        <v>93.5</v>
      </c>
      <c r="AU33" s="178" t="s">
        <v>226</v>
      </c>
      <c r="AV33" s="178">
        <v>2</v>
      </c>
      <c r="AW33" s="178">
        <v>0</v>
      </c>
      <c r="AX33" s="178">
        <v>2</v>
      </c>
      <c r="AY33" s="178" t="s">
        <v>228</v>
      </c>
      <c r="AZ33" s="178" t="s">
        <v>341</v>
      </c>
      <c r="BA33" s="185">
        <v>2</v>
      </c>
      <c r="BB33" s="186">
        <v>6</v>
      </c>
      <c r="BC33" s="181" t="s">
        <v>342</v>
      </c>
    </row>
    <row r="34" s="28" customFormat="1" ht="128" hidden="1" customHeight="1" spans="1:55">
      <c r="A34" s="98">
        <v>29</v>
      </c>
      <c r="B34" s="178" t="s">
        <v>22</v>
      </c>
      <c r="C34" s="178" t="s">
        <v>24</v>
      </c>
      <c r="D34" s="179" t="s">
        <v>242</v>
      </c>
      <c r="E34" s="178" t="s">
        <v>331</v>
      </c>
      <c r="F34" s="161" t="s">
        <v>332</v>
      </c>
      <c r="G34" s="179" t="s">
        <v>178</v>
      </c>
      <c r="H34" s="179" t="s">
        <v>207</v>
      </c>
      <c r="I34" s="100" t="s">
        <v>343</v>
      </c>
      <c r="J34" s="178" t="s">
        <v>9</v>
      </c>
      <c r="K34" s="180" t="s">
        <v>344</v>
      </c>
      <c r="L34" s="178">
        <v>1</v>
      </c>
      <c r="M34" s="178" t="s">
        <v>335</v>
      </c>
      <c r="N34" s="178" t="s">
        <v>187</v>
      </c>
      <c r="O34" s="178" t="s">
        <v>184</v>
      </c>
      <c r="P34" s="178" t="s">
        <v>184</v>
      </c>
      <c r="Q34" s="178" t="s">
        <v>184</v>
      </c>
      <c r="R34" s="178" t="s">
        <v>345</v>
      </c>
      <c r="S34" s="178" t="s">
        <v>346</v>
      </c>
      <c r="T34" s="178" t="s">
        <v>347</v>
      </c>
      <c r="U34" s="178" t="s">
        <v>184</v>
      </c>
      <c r="V34" s="178" t="s">
        <v>184</v>
      </c>
      <c r="W34" s="178" t="s">
        <v>184</v>
      </c>
      <c r="X34" s="178" t="s">
        <v>187</v>
      </c>
      <c r="Y34" s="178" t="s">
        <v>188</v>
      </c>
      <c r="Z34" s="178" t="s">
        <v>250</v>
      </c>
      <c r="AA34" s="178" t="s">
        <v>205</v>
      </c>
      <c r="AB34" s="178" t="s">
        <v>191</v>
      </c>
      <c r="AC34" s="180" t="s">
        <v>348</v>
      </c>
      <c r="AD34" s="178" t="s">
        <v>193</v>
      </c>
      <c r="AE34" s="178" t="s">
        <v>339</v>
      </c>
      <c r="AF34" s="180" t="s">
        <v>349</v>
      </c>
      <c r="AG34" s="178" t="s">
        <v>184</v>
      </c>
      <c r="AH34" s="182"/>
      <c r="AI34" s="182"/>
      <c r="AJ34" s="182"/>
      <c r="AK34" s="182"/>
      <c r="AL34" s="182"/>
      <c r="AM34" s="182"/>
      <c r="AN34" s="182"/>
      <c r="AO34" s="182"/>
      <c r="AP34" s="182"/>
      <c r="AQ34" s="182"/>
      <c r="AR34" s="182"/>
      <c r="AS34" s="182"/>
      <c r="AT34" s="182"/>
      <c r="AU34" s="182"/>
      <c r="AV34" s="182"/>
      <c r="AW34" s="182"/>
      <c r="AX34" s="182"/>
      <c r="AY34" s="182"/>
      <c r="AZ34" s="178" t="s">
        <v>195</v>
      </c>
      <c r="BA34" s="191">
        <v>1</v>
      </c>
      <c r="BB34" s="194"/>
      <c r="BC34" s="183"/>
    </row>
    <row r="35" s="27" customFormat="1" ht="136" hidden="1" customHeight="1" spans="1:55">
      <c r="A35" s="98">
        <v>30</v>
      </c>
      <c r="B35" s="178" t="s">
        <v>22</v>
      </c>
      <c r="C35" s="178" t="s">
        <v>24</v>
      </c>
      <c r="D35" s="179" t="s">
        <v>242</v>
      </c>
      <c r="E35" s="178" t="s">
        <v>331</v>
      </c>
      <c r="F35" s="161" t="s">
        <v>332</v>
      </c>
      <c r="G35" s="179" t="s">
        <v>178</v>
      </c>
      <c r="H35" s="179" t="s">
        <v>327</v>
      </c>
      <c r="I35" s="100" t="s">
        <v>318</v>
      </c>
      <c r="J35" s="178" t="s">
        <v>9</v>
      </c>
      <c r="K35" s="180" t="s">
        <v>350</v>
      </c>
      <c r="L35" s="188">
        <v>2</v>
      </c>
      <c r="M35" s="178" t="s">
        <v>335</v>
      </c>
      <c r="N35" s="178" t="s">
        <v>187</v>
      </c>
      <c r="O35" s="178" t="s">
        <v>184</v>
      </c>
      <c r="P35" s="178" t="s">
        <v>184</v>
      </c>
      <c r="Q35" s="178" t="s">
        <v>184</v>
      </c>
      <c r="R35" s="178" t="s">
        <v>351</v>
      </c>
      <c r="S35" s="178" t="s">
        <v>352</v>
      </c>
      <c r="T35" s="178" t="s">
        <v>353</v>
      </c>
      <c r="U35" s="178" t="s">
        <v>184</v>
      </c>
      <c r="V35" s="178" t="s">
        <v>184</v>
      </c>
      <c r="W35" s="178" t="s">
        <v>184</v>
      </c>
      <c r="X35" s="178" t="s">
        <v>187</v>
      </c>
      <c r="Y35" s="178" t="s">
        <v>187</v>
      </c>
      <c r="Z35" s="178" t="s">
        <v>184</v>
      </c>
      <c r="AA35" s="178" t="s">
        <v>322</v>
      </c>
      <c r="AB35" s="178" t="s">
        <v>191</v>
      </c>
      <c r="AC35" s="180" t="s">
        <v>329</v>
      </c>
      <c r="AD35" s="178" t="s">
        <v>193</v>
      </c>
      <c r="AE35" s="178" t="s">
        <v>339</v>
      </c>
      <c r="AF35" s="180" t="s">
        <v>340</v>
      </c>
      <c r="AG35" s="178" t="s">
        <v>184</v>
      </c>
      <c r="AH35" s="182"/>
      <c r="AI35" s="182"/>
      <c r="AJ35" s="182"/>
      <c r="AK35" s="182"/>
      <c r="AL35" s="182"/>
      <c r="AM35" s="182"/>
      <c r="AN35" s="182"/>
      <c r="AO35" s="182"/>
      <c r="AP35" s="182"/>
      <c r="AQ35" s="182"/>
      <c r="AR35" s="182"/>
      <c r="AS35" s="182"/>
      <c r="AT35" s="182"/>
      <c r="AU35" s="182"/>
      <c r="AV35" s="182"/>
      <c r="AW35" s="182"/>
      <c r="AX35" s="182"/>
      <c r="AY35" s="182"/>
      <c r="AZ35" s="178" t="s">
        <v>215</v>
      </c>
      <c r="BA35" s="191">
        <v>2</v>
      </c>
      <c r="BB35" s="194"/>
      <c r="BC35" s="183"/>
    </row>
    <row r="36" s="27" customFormat="1" ht="233" hidden="1" customHeight="1" spans="1:55">
      <c r="A36" s="98">
        <v>31</v>
      </c>
      <c r="B36" s="178" t="s">
        <v>22</v>
      </c>
      <c r="C36" s="178" t="s">
        <v>24</v>
      </c>
      <c r="D36" s="179" t="s">
        <v>242</v>
      </c>
      <c r="E36" s="178" t="s">
        <v>331</v>
      </c>
      <c r="F36" s="161" t="s">
        <v>332</v>
      </c>
      <c r="G36" s="179" t="s">
        <v>197</v>
      </c>
      <c r="H36" s="179" t="s">
        <v>179</v>
      </c>
      <c r="I36" s="100" t="s">
        <v>354</v>
      </c>
      <c r="J36" s="188" t="s">
        <v>10</v>
      </c>
      <c r="K36" s="180" t="s">
        <v>355</v>
      </c>
      <c r="L36" s="188">
        <v>1</v>
      </c>
      <c r="M36" s="178" t="s">
        <v>182</v>
      </c>
      <c r="N36" s="178" t="s">
        <v>183</v>
      </c>
      <c r="O36" s="178" t="s">
        <v>184</v>
      </c>
      <c r="P36" s="178" t="s">
        <v>356</v>
      </c>
      <c r="Q36" s="178" t="s">
        <v>357</v>
      </c>
      <c r="R36" s="178" t="s">
        <v>184</v>
      </c>
      <c r="S36" s="178" t="s">
        <v>184</v>
      </c>
      <c r="T36" s="178" t="s">
        <v>184</v>
      </c>
      <c r="U36" s="178" t="s">
        <v>184</v>
      </c>
      <c r="V36" s="178" t="s">
        <v>184</v>
      </c>
      <c r="W36" s="178" t="s">
        <v>184</v>
      </c>
      <c r="X36" s="178" t="s">
        <v>212</v>
      </c>
      <c r="Y36" s="178" t="s">
        <v>187</v>
      </c>
      <c r="Z36" s="178"/>
      <c r="AA36" s="178" t="s">
        <v>322</v>
      </c>
      <c r="AB36" s="178" t="s">
        <v>191</v>
      </c>
      <c r="AC36" s="180" t="s">
        <v>329</v>
      </c>
      <c r="AD36" s="178" t="s">
        <v>193</v>
      </c>
      <c r="AE36" s="178" t="s">
        <v>339</v>
      </c>
      <c r="AF36" s="178" t="s">
        <v>184</v>
      </c>
      <c r="AG36" s="178" t="s">
        <v>184</v>
      </c>
      <c r="AH36" s="182"/>
      <c r="AI36" s="182"/>
      <c r="AJ36" s="182"/>
      <c r="AK36" s="182"/>
      <c r="AL36" s="182"/>
      <c r="AM36" s="182"/>
      <c r="AN36" s="182"/>
      <c r="AO36" s="182"/>
      <c r="AP36" s="182"/>
      <c r="AQ36" s="182"/>
      <c r="AR36" s="182"/>
      <c r="AS36" s="182"/>
      <c r="AT36" s="182"/>
      <c r="AU36" s="182"/>
      <c r="AV36" s="182"/>
      <c r="AW36" s="182"/>
      <c r="AX36" s="182"/>
      <c r="AY36" s="182"/>
      <c r="AZ36" s="178" t="s">
        <v>215</v>
      </c>
      <c r="BA36" s="191">
        <v>1</v>
      </c>
      <c r="BB36" s="192"/>
      <c r="BC36" s="183"/>
    </row>
    <row r="37" s="27" customFormat="1" ht="196" hidden="1" customHeight="1" spans="1:55">
      <c r="A37" s="98">
        <v>32</v>
      </c>
      <c r="B37" s="178" t="s">
        <v>22</v>
      </c>
      <c r="C37" s="178" t="s">
        <v>25</v>
      </c>
      <c r="D37" s="179" t="s">
        <v>242</v>
      </c>
      <c r="E37" s="178" t="s">
        <v>358</v>
      </c>
      <c r="F37" s="178" t="s">
        <v>359</v>
      </c>
      <c r="G37" s="179" t="s">
        <v>197</v>
      </c>
      <c r="H37" s="178" t="s">
        <v>179</v>
      </c>
      <c r="I37" s="100" t="s">
        <v>354</v>
      </c>
      <c r="J37" s="188" t="s">
        <v>10</v>
      </c>
      <c r="K37" s="180" t="s">
        <v>360</v>
      </c>
      <c r="L37" s="195">
        <v>1</v>
      </c>
      <c r="M37" s="178" t="s">
        <v>182</v>
      </c>
      <c r="N37" s="178" t="s">
        <v>187</v>
      </c>
      <c r="O37" s="116" t="s">
        <v>184</v>
      </c>
      <c r="P37" s="178" t="s">
        <v>187</v>
      </c>
      <c r="Q37" s="178" t="s">
        <v>187</v>
      </c>
      <c r="R37" s="178" t="s">
        <v>184</v>
      </c>
      <c r="S37" s="178" t="s">
        <v>184</v>
      </c>
      <c r="T37" s="178" t="s">
        <v>184</v>
      </c>
      <c r="U37" s="178" t="s">
        <v>184</v>
      </c>
      <c r="V37" s="178" t="s">
        <v>184</v>
      </c>
      <c r="W37" s="178" t="s">
        <v>184</v>
      </c>
      <c r="X37" s="178" t="s">
        <v>187</v>
      </c>
      <c r="Y37" s="178" t="s">
        <v>187</v>
      </c>
      <c r="Z37" s="178"/>
      <c r="AA37" s="178" t="s">
        <v>322</v>
      </c>
      <c r="AB37" s="178" t="s">
        <v>191</v>
      </c>
      <c r="AC37" s="180" t="s">
        <v>361</v>
      </c>
      <c r="AD37" s="178" t="s">
        <v>193</v>
      </c>
      <c r="AE37" s="178" t="s">
        <v>362</v>
      </c>
      <c r="AF37" s="178" t="s">
        <v>184</v>
      </c>
      <c r="AG37" s="178" t="s">
        <v>184</v>
      </c>
      <c r="AH37" s="178">
        <v>751.68</v>
      </c>
      <c r="AI37" s="178">
        <v>749.3</v>
      </c>
      <c r="AJ37" s="178">
        <v>749.06</v>
      </c>
      <c r="AK37" s="178">
        <f>AJ37-AI37</f>
        <v>-0.240000000000009</v>
      </c>
      <c r="AL37" s="178" t="s">
        <v>228</v>
      </c>
      <c r="AM37" s="178">
        <v>32.16</v>
      </c>
      <c r="AN37" s="178">
        <v>3664.09</v>
      </c>
      <c r="AO37" s="178">
        <v>4200</v>
      </c>
      <c r="AP37" s="178">
        <f>AO37-AN37</f>
        <v>535.91</v>
      </c>
      <c r="AQ37" s="178" t="s">
        <v>228</v>
      </c>
      <c r="AR37" s="178">
        <v>0.0012</v>
      </c>
      <c r="AS37" s="178">
        <v>200</v>
      </c>
      <c r="AT37" s="178">
        <f>AS37-AR37</f>
        <v>199.9988</v>
      </c>
      <c r="AU37" s="178" t="s">
        <v>226</v>
      </c>
      <c r="AV37" s="178">
        <v>3</v>
      </c>
      <c r="AW37" s="178">
        <v>0</v>
      </c>
      <c r="AX37" s="178">
        <f>AV37-AW37</f>
        <v>3</v>
      </c>
      <c r="AY37" s="178" t="s">
        <v>226</v>
      </c>
      <c r="AZ37" s="178" t="s">
        <v>195</v>
      </c>
      <c r="BA37" s="132">
        <v>1</v>
      </c>
      <c r="BB37" s="132">
        <v>6</v>
      </c>
      <c r="BC37" s="181" t="s">
        <v>363</v>
      </c>
    </row>
    <row r="38" s="27" customFormat="1" ht="211" hidden="1" customHeight="1" spans="1:55">
      <c r="A38" s="98">
        <v>33</v>
      </c>
      <c r="B38" s="178" t="s">
        <v>22</v>
      </c>
      <c r="C38" s="178" t="s">
        <v>25</v>
      </c>
      <c r="D38" s="179" t="s">
        <v>242</v>
      </c>
      <c r="E38" s="178" t="s">
        <v>358</v>
      </c>
      <c r="F38" s="178" t="s">
        <v>359</v>
      </c>
      <c r="G38" s="179" t="s">
        <v>197</v>
      </c>
      <c r="H38" s="178" t="s">
        <v>179</v>
      </c>
      <c r="I38" s="100" t="s">
        <v>354</v>
      </c>
      <c r="J38" s="188" t="s">
        <v>10</v>
      </c>
      <c r="K38" s="180" t="s">
        <v>364</v>
      </c>
      <c r="L38" s="195">
        <v>1</v>
      </c>
      <c r="M38" s="178" t="s">
        <v>182</v>
      </c>
      <c r="N38" s="178" t="s">
        <v>187</v>
      </c>
      <c r="O38" s="116" t="s">
        <v>184</v>
      </c>
      <c r="P38" s="178" t="s">
        <v>187</v>
      </c>
      <c r="Q38" s="178" t="s">
        <v>187</v>
      </c>
      <c r="R38" s="178" t="s">
        <v>184</v>
      </c>
      <c r="S38" s="178" t="s">
        <v>184</v>
      </c>
      <c r="T38" s="178" t="s">
        <v>184</v>
      </c>
      <c r="U38" s="178" t="s">
        <v>184</v>
      </c>
      <c r="V38" s="178" t="s">
        <v>184</v>
      </c>
      <c r="W38" s="178" t="s">
        <v>184</v>
      </c>
      <c r="X38" s="178" t="s">
        <v>212</v>
      </c>
      <c r="Y38" s="178" t="s">
        <v>187</v>
      </c>
      <c r="Z38" s="178"/>
      <c r="AA38" s="178" t="s">
        <v>322</v>
      </c>
      <c r="AB38" s="178" t="s">
        <v>191</v>
      </c>
      <c r="AC38" s="180" t="s">
        <v>365</v>
      </c>
      <c r="AD38" s="178" t="s">
        <v>193</v>
      </c>
      <c r="AE38" s="178" t="s">
        <v>362</v>
      </c>
      <c r="AF38" s="178" t="s">
        <v>184</v>
      </c>
      <c r="AG38" s="178" t="s">
        <v>184</v>
      </c>
      <c r="AH38" s="182"/>
      <c r="AI38" s="182"/>
      <c r="AJ38" s="182"/>
      <c r="AK38" s="182"/>
      <c r="AL38" s="182"/>
      <c r="AM38" s="182"/>
      <c r="AN38" s="182"/>
      <c r="AO38" s="182"/>
      <c r="AP38" s="182"/>
      <c r="AQ38" s="182"/>
      <c r="AR38" s="182"/>
      <c r="AS38" s="182"/>
      <c r="AT38" s="182"/>
      <c r="AU38" s="182"/>
      <c r="AV38" s="182"/>
      <c r="AW38" s="182"/>
      <c r="AX38" s="182"/>
      <c r="AY38" s="182"/>
      <c r="AZ38" s="178" t="s">
        <v>195</v>
      </c>
      <c r="BA38" s="132">
        <v>1</v>
      </c>
      <c r="BB38" s="132"/>
      <c r="BC38" s="183"/>
    </row>
    <row r="39" s="27" customFormat="1" ht="158" hidden="1" customHeight="1" spans="1:55">
      <c r="A39" s="98">
        <v>34</v>
      </c>
      <c r="B39" s="178" t="s">
        <v>22</v>
      </c>
      <c r="C39" s="178" t="s">
        <v>25</v>
      </c>
      <c r="D39" s="179" t="s">
        <v>242</v>
      </c>
      <c r="E39" s="178" t="s">
        <v>358</v>
      </c>
      <c r="F39" s="178" t="s">
        <v>359</v>
      </c>
      <c r="G39" s="179" t="s">
        <v>178</v>
      </c>
      <c r="H39" s="178" t="s">
        <v>179</v>
      </c>
      <c r="I39" s="100" t="s">
        <v>366</v>
      </c>
      <c r="J39" s="188" t="s">
        <v>9</v>
      </c>
      <c r="K39" s="180" t="s">
        <v>367</v>
      </c>
      <c r="L39" s="195">
        <v>1</v>
      </c>
      <c r="M39" s="178" t="s">
        <v>182</v>
      </c>
      <c r="N39" s="178" t="s">
        <v>187</v>
      </c>
      <c r="O39" s="116" t="s">
        <v>184</v>
      </c>
      <c r="P39" s="178" t="s">
        <v>184</v>
      </c>
      <c r="Q39" s="178" t="s">
        <v>184</v>
      </c>
      <c r="R39" s="178" t="s">
        <v>184</v>
      </c>
      <c r="S39" s="178" t="s">
        <v>368</v>
      </c>
      <c r="T39" s="178" t="s">
        <v>369</v>
      </c>
      <c r="U39" s="178" t="s">
        <v>184</v>
      </c>
      <c r="V39" s="178" t="s">
        <v>184</v>
      </c>
      <c r="W39" s="178" t="s">
        <v>184</v>
      </c>
      <c r="X39" s="178" t="s">
        <v>187</v>
      </c>
      <c r="Y39" s="178" t="s">
        <v>321</v>
      </c>
      <c r="Z39" s="178" t="s">
        <v>240</v>
      </c>
      <c r="AA39" s="178" t="s">
        <v>322</v>
      </c>
      <c r="AB39" s="178" t="s">
        <v>191</v>
      </c>
      <c r="AC39" s="180" t="s">
        <v>370</v>
      </c>
      <c r="AD39" s="178" t="s">
        <v>193</v>
      </c>
      <c r="AE39" s="178" t="s">
        <v>362</v>
      </c>
      <c r="AF39" s="178" t="s">
        <v>184</v>
      </c>
      <c r="AG39" s="178" t="s">
        <v>184</v>
      </c>
      <c r="AH39" s="182"/>
      <c r="AI39" s="182"/>
      <c r="AJ39" s="182"/>
      <c r="AK39" s="182"/>
      <c r="AL39" s="182"/>
      <c r="AM39" s="182"/>
      <c r="AN39" s="182"/>
      <c r="AO39" s="182"/>
      <c r="AP39" s="182"/>
      <c r="AQ39" s="182"/>
      <c r="AR39" s="182"/>
      <c r="AS39" s="182"/>
      <c r="AT39" s="182"/>
      <c r="AU39" s="182"/>
      <c r="AV39" s="182"/>
      <c r="AW39" s="182"/>
      <c r="AX39" s="182"/>
      <c r="AY39" s="182"/>
      <c r="AZ39" s="178" t="s">
        <v>195</v>
      </c>
      <c r="BA39" s="132">
        <v>1</v>
      </c>
      <c r="BB39" s="132"/>
      <c r="BC39" s="183"/>
    </row>
    <row r="40" s="27" customFormat="1" ht="176" hidden="1" customHeight="1" spans="1:55">
      <c r="A40" s="98">
        <v>35</v>
      </c>
      <c r="B40" s="178" t="s">
        <v>22</v>
      </c>
      <c r="C40" s="178" t="s">
        <v>25</v>
      </c>
      <c r="D40" s="179" t="s">
        <v>242</v>
      </c>
      <c r="E40" s="178" t="s">
        <v>358</v>
      </c>
      <c r="F40" s="178" t="s">
        <v>359</v>
      </c>
      <c r="G40" s="179" t="s">
        <v>178</v>
      </c>
      <c r="H40" s="178" t="s">
        <v>327</v>
      </c>
      <c r="I40" s="100" t="s">
        <v>371</v>
      </c>
      <c r="J40" s="188" t="s">
        <v>9</v>
      </c>
      <c r="K40" s="180" t="s">
        <v>372</v>
      </c>
      <c r="L40" s="195">
        <v>1</v>
      </c>
      <c r="M40" s="178" t="s">
        <v>335</v>
      </c>
      <c r="N40" s="178" t="s">
        <v>187</v>
      </c>
      <c r="O40" s="116" t="s">
        <v>184</v>
      </c>
      <c r="P40" s="178" t="s">
        <v>184</v>
      </c>
      <c r="Q40" s="178" t="s">
        <v>184</v>
      </c>
      <c r="R40" s="178" t="s">
        <v>373</v>
      </c>
      <c r="S40" s="178" t="s">
        <v>374</v>
      </c>
      <c r="T40" s="178" t="s">
        <v>375</v>
      </c>
      <c r="U40" s="178" t="s">
        <v>184</v>
      </c>
      <c r="V40" s="178" t="s">
        <v>184</v>
      </c>
      <c r="W40" s="178" t="s">
        <v>184</v>
      </c>
      <c r="X40" s="178" t="s">
        <v>187</v>
      </c>
      <c r="Y40" s="178" t="s">
        <v>187</v>
      </c>
      <c r="Z40" s="178" t="s">
        <v>184</v>
      </c>
      <c r="AA40" s="178" t="s">
        <v>322</v>
      </c>
      <c r="AB40" s="178" t="s">
        <v>191</v>
      </c>
      <c r="AC40" s="180" t="s">
        <v>376</v>
      </c>
      <c r="AD40" s="178" t="s">
        <v>193</v>
      </c>
      <c r="AE40" s="178" t="s">
        <v>362</v>
      </c>
      <c r="AF40" s="178" t="s">
        <v>184</v>
      </c>
      <c r="AG40" s="196" t="s">
        <v>330</v>
      </c>
      <c r="AH40" s="182"/>
      <c r="AI40" s="182"/>
      <c r="AJ40" s="182"/>
      <c r="AK40" s="182"/>
      <c r="AL40" s="182"/>
      <c r="AM40" s="182"/>
      <c r="AN40" s="182"/>
      <c r="AO40" s="182"/>
      <c r="AP40" s="182"/>
      <c r="AQ40" s="182"/>
      <c r="AR40" s="182"/>
      <c r="AS40" s="182"/>
      <c r="AT40" s="182"/>
      <c r="AU40" s="182"/>
      <c r="AV40" s="182"/>
      <c r="AW40" s="182"/>
      <c r="AX40" s="182"/>
      <c r="AY40" s="182"/>
      <c r="AZ40" s="178" t="s">
        <v>215</v>
      </c>
      <c r="BA40" s="132">
        <v>1</v>
      </c>
      <c r="BB40" s="132"/>
      <c r="BC40" s="183"/>
    </row>
    <row r="41" s="29" customFormat="1" ht="198" hidden="1" customHeight="1" spans="1:55">
      <c r="A41" s="98">
        <v>36</v>
      </c>
      <c r="B41" s="178" t="s">
        <v>22</v>
      </c>
      <c r="C41" s="178" t="s">
        <v>25</v>
      </c>
      <c r="D41" s="179" t="s">
        <v>242</v>
      </c>
      <c r="E41" s="178" t="s">
        <v>358</v>
      </c>
      <c r="F41" s="178" t="s">
        <v>359</v>
      </c>
      <c r="G41" s="179" t="s">
        <v>178</v>
      </c>
      <c r="H41" s="178" t="s">
        <v>327</v>
      </c>
      <c r="I41" s="100" t="s">
        <v>318</v>
      </c>
      <c r="J41" s="188" t="s">
        <v>9</v>
      </c>
      <c r="K41" s="180" t="s">
        <v>377</v>
      </c>
      <c r="L41" s="195">
        <v>1</v>
      </c>
      <c r="M41" s="178" t="s">
        <v>335</v>
      </c>
      <c r="N41" s="178" t="s">
        <v>187</v>
      </c>
      <c r="O41" s="116" t="s">
        <v>184</v>
      </c>
      <c r="P41" s="178" t="s">
        <v>184</v>
      </c>
      <c r="Q41" s="178" t="s">
        <v>184</v>
      </c>
      <c r="R41" s="178" t="s">
        <v>373</v>
      </c>
      <c r="S41" s="178" t="s">
        <v>374</v>
      </c>
      <c r="T41" s="178" t="s">
        <v>375</v>
      </c>
      <c r="U41" s="178" t="s">
        <v>184</v>
      </c>
      <c r="V41" s="178" t="s">
        <v>184</v>
      </c>
      <c r="W41" s="178" t="s">
        <v>184</v>
      </c>
      <c r="X41" s="178" t="s">
        <v>187</v>
      </c>
      <c r="Y41" s="178" t="s">
        <v>187</v>
      </c>
      <c r="Z41" s="178" t="s">
        <v>184</v>
      </c>
      <c r="AA41" s="178" t="s">
        <v>322</v>
      </c>
      <c r="AB41" s="178" t="s">
        <v>191</v>
      </c>
      <c r="AC41" s="180" t="s">
        <v>376</v>
      </c>
      <c r="AD41" s="178" t="s">
        <v>193</v>
      </c>
      <c r="AE41" s="178" t="s">
        <v>362</v>
      </c>
      <c r="AF41" s="178" t="s">
        <v>184</v>
      </c>
      <c r="AG41" s="178" t="s">
        <v>184</v>
      </c>
      <c r="AH41" s="182"/>
      <c r="AI41" s="182"/>
      <c r="AJ41" s="182"/>
      <c r="AK41" s="182"/>
      <c r="AL41" s="182"/>
      <c r="AM41" s="182"/>
      <c r="AN41" s="182"/>
      <c r="AO41" s="182"/>
      <c r="AP41" s="182"/>
      <c r="AQ41" s="182"/>
      <c r="AR41" s="182"/>
      <c r="AS41" s="182"/>
      <c r="AT41" s="182"/>
      <c r="AU41" s="182"/>
      <c r="AV41" s="182"/>
      <c r="AW41" s="182"/>
      <c r="AX41" s="182"/>
      <c r="AY41" s="182"/>
      <c r="AZ41" s="178" t="s">
        <v>215</v>
      </c>
      <c r="BA41" s="132">
        <v>1</v>
      </c>
      <c r="BB41" s="132"/>
      <c r="BC41" s="183"/>
    </row>
    <row r="42" s="27" customFormat="1" ht="227" hidden="1" customHeight="1" spans="1:55">
      <c r="A42" s="98">
        <v>37</v>
      </c>
      <c r="B42" s="178" t="s">
        <v>22</v>
      </c>
      <c r="C42" s="178" t="s">
        <v>25</v>
      </c>
      <c r="D42" s="179" t="s">
        <v>242</v>
      </c>
      <c r="E42" s="178" t="s">
        <v>358</v>
      </c>
      <c r="F42" s="178" t="s">
        <v>359</v>
      </c>
      <c r="G42" s="179" t="s">
        <v>178</v>
      </c>
      <c r="H42" s="178" t="s">
        <v>327</v>
      </c>
      <c r="I42" s="100" t="s">
        <v>378</v>
      </c>
      <c r="J42" s="188" t="s">
        <v>9</v>
      </c>
      <c r="K42" s="180" t="s">
        <v>379</v>
      </c>
      <c r="L42" s="195">
        <v>1</v>
      </c>
      <c r="M42" s="178" t="s">
        <v>182</v>
      </c>
      <c r="N42" s="178" t="s">
        <v>187</v>
      </c>
      <c r="O42" s="116" t="s">
        <v>184</v>
      </c>
      <c r="P42" s="178" t="s">
        <v>184</v>
      </c>
      <c r="Q42" s="178" t="s">
        <v>184</v>
      </c>
      <c r="R42" s="178" t="s">
        <v>184</v>
      </c>
      <c r="S42" s="178" t="s">
        <v>380</v>
      </c>
      <c r="T42" s="178" t="s">
        <v>381</v>
      </c>
      <c r="U42" s="178" t="s">
        <v>184</v>
      </c>
      <c r="V42" s="178" t="s">
        <v>184</v>
      </c>
      <c r="W42" s="178" t="s">
        <v>184</v>
      </c>
      <c r="X42" s="178" t="s">
        <v>187</v>
      </c>
      <c r="Y42" s="178" t="s">
        <v>187</v>
      </c>
      <c r="Z42" s="178" t="s">
        <v>184</v>
      </c>
      <c r="AA42" s="178" t="s">
        <v>322</v>
      </c>
      <c r="AB42" s="178" t="s">
        <v>191</v>
      </c>
      <c r="AC42" s="180" t="s">
        <v>382</v>
      </c>
      <c r="AD42" s="178" t="s">
        <v>193</v>
      </c>
      <c r="AE42" s="178" t="s">
        <v>362</v>
      </c>
      <c r="AF42" s="178" t="s">
        <v>184</v>
      </c>
      <c r="AG42" s="197" t="s">
        <v>330</v>
      </c>
      <c r="AH42" s="182"/>
      <c r="AI42" s="182"/>
      <c r="AJ42" s="182"/>
      <c r="AK42" s="182"/>
      <c r="AL42" s="182"/>
      <c r="AM42" s="182"/>
      <c r="AN42" s="182"/>
      <c r="AO42" s="182"/>
      <c r="AP42" s="182"/>
      <c r="AQ42" s="182"/>
      <c r="AR42" s="182"/>
      <c r="AS42" s="182"/>
      <c r="AT42" s="182"/>
      <c r="AU42" s="182"/>
      <c r="AV42" s="182"/>
      <c r="AW42" s="182"/>
      <c r="AX42" s="182"/>
      <c r="AY42" s="182"/>
      <c r="AZ42" s="178" t="s">
        <v>215</v>
      </c>
      <c r="BA42" s="176">
        <v>1</v>
      </c>
      <c r="BB42" s="176"/>
      <c r="BC42" s="183"/>
    </row>
    <row r="43" s="27" customFormat="1" ht="160" hidden="1" customHeight="1" spans="1:55">
      <c r="A43" s="98">
        <v>38</v>
      </c>
      <c r="B43" s="178" t="s">
        <v>22</v>
      </c>
      <c r="C43" s="178" t="s">
        <v>26</v>
      </c>
      <c r="D43" s="179" t="s">
        <v>242</v>
      </c>
      <c r="E43" s="178" t="s">
        <v>383</v>
      </c>
      <c r="F43" s="178">
        <v>18285791111</v>
      </c>
      <c r="G43" s="179" t="s">
        <v>178</v>
      </c>
      <c r="H43" s="179" t="s">
        <v>327</v>
      </c>
      <c r="I43" s="100" t="s">
        <v>333</v>
      </c>
      <c r="J43" s="188" t="s">
        <v>9</v>
      </c>
      <c r="K43" s="187" t="s">
        <v>384</v>
      </c>
      <c r="L43" s="178">
        <v>1</v>
      </c>
      <c r="M43" s="178" t="s">
        <v>182</v>
      </c>
      <c r="N43" s="178" t="s">
        <v>187</v>
      </c>
      <c r="O43" s="116" t="s">
        <v>184</v>
      </c>
      <c r="P43" s="178" t="s">
        <v>184</v>
      </c>
      <c r="Q43" s="178" t="s">
        <v>184</v>
      </c>
      <c r="R43" s="178" t="s">
        <v>184</v>
      </c>
      <c r="S43" s="180" t="s">
        <v>385</v>
      </c>
      <c r="T43" s="178" t="s">
        <v>300</v>
      </c>
      <c r="U43" s="178" t="s">
        <v>184</v>
      </c>
      <c r="V43" s="178" t="s">
        <v>184</v>
      </c>
      <c r="W43" s="178" t="s">
        <v>184</v>
      </c>
      <c r="X43" s="178" t="s">
        <v>187</v>
      </c>
      <c r="Y43" s="178" t="s">
        <v>187</v>
      </c>
      <c r="Z43" s="178" t="s">
        <v>184</v>
      </c>
      <c r="AA43" s="178" t="s">
        <v>322</v>
      </c>
      <c r="AB43" s="178" t="s">
        <v>191</v>
      </c>
      <c r="AC43" s="180" t="s">
        <v>386</v>
      </c>
      <c r="AD43" s="178" t="s">
        <v>193</v>
      </c>
      <c r="AE43" s="178" t="s">
        <v>387</v>
      </c>
      <c r="AF43" s="178" t="s">
        <v>184</v>
      </c>
      <c r="AG43" s="197" t="s">
        <v>330</v>
      </c>
      <c r="AH43" s="178">
        <v>1560.39</v>
      </c>
      <c r="AI43" s="178">
        <v>1494.63</v>
      </c>
      <c r="AJ43" s="178">
        <v>1596.94</v>
      </c>
      <c r="AK43" s="178">
        <f>AJ43-AI43</f>
        <v>102.31</v>
      </c>
      <c r="AL43" s="178" t="s">
        <v>226</v>
      </c>
      <c r="AM43" s="178">
        <v>0</v>
      </c>
      <c r="AN43" s="178">
        <v>14948.39</v>
      </c>
      <c r="AO43" s="178">
        <v>16600</v>
      </c>
      <c r="AP43" s="178">
        <v>1651.61</v>
      </c>
      <c r="AQ43" s="178" t="s">
        <v>226</v>
      </c>
      <c r="AR43" s="178">
        <v>-748.25</v>
      </c>
      <c r="AS43" s="178">
        <v>2050</v>
      </c>
      <c r="AT43" s="178">
        <v>2798.25</v>
      </c>
      <c r="AU43" s="178" t="s">
        <v>226</v>
      </c>
      <c r="AV43" s="178">
        <v>4</v>
      </c>
      <c r="AW43" s="178">
        <v>0</v>
      </c>
      <c r="AX43" s="178">
        <f>AV43-AW43</f>
        <v>4</v>
      </c>
      <c r="AY43" s="178" t="s">
        <v>226</v>
      </c>
      <c r="AZ43" s="178" t="s">
        <v>341</v>
      </c>
      <c r="BA43" s="198">
        <v>1</v>
      </c>
      <c r="BB43" s="199">
        <v>4</v>
      </c>
      <c r="BC43" s="181" t="s">
        <v>388</v>
      </c>
    </row>
    <row r="44" s="27" customFormat="1" ht="134" hidden="1" customHeight="1" spans="1:55">
      <c r="A44" s="98">
        <v>39</v>
      </c>
      <c r="B44" s="178" t="s">
        <v>22</v>
      </c>
      <c r="C44" s="178" t="s">
        <v>26</v>
      </c>
      <c r="D44" s="179" t="s">
        <v>242</v>
      </c>
      <c r="E44" s="178" t="s">
        <v>383</v>
      </c>
      <c r="F44" s="178">
        <v>18285791111</v>
      </c>
      <c r="G44" s="179" t="s">
        <v>178</v>
      </c>
      <c r="H44" s="179" t="s">
        <v>179</v>
      </c>
      <c r="I44" s="100" t="s">
        <v>366</v>
      </c>
      <c r="J44" s="188" t="s">
        <v>9</v>
      </c>
      <c r="K44" s="180" t="s">
        <v>389</v>
      </c>
      <c r="L44" s="188">
        <v>1</v>
      </c>
      <c r="M44" s="178" t="s">
        <v>182</v>
      </c>
      <c r="N44" s="178" t="s">
        <v>187</v>
      </c>
      <c r="O44" s="116" t="s">
        <v>184</v>
      </c>
      <c r="P44" s="178" t="s">
        <v>184</v>
      </c>
      <c r="Q44" s="178" t="s">
        <v>184</v>
      </c>
      <c r="R44" s="178" t="s">
        <v>184</v>
      </c>
      <c r="S44" s="180" t="s">
        <v>390</v>
      </c>
      <c r="T44" s="178" t="s">
        <v>369</v>
      </c>
      <c r="U44" s="178" t="s">
        <v>184</v>
      </c>
      <c r="V44" s="178" t="s">
        <v>184</v>
      </c>
      <c r="W44" s="178" t="s">
        <v>184</v>
      </c>
      <c r="X44" s="178" t="s">
        <v>187</v>
      </c>
      <c r="Y44" s="178" t="s">
        <v>321</v>
      </c>
      <c r="Z44" s="178" t="s">
        <v>240</v>
      </c>
      <c r="AA44" s="178" t="s">
        <v>322</v>
      </c>
      <c r="AB44" s="178" t="s">
        <v>191</v>
      </c>
      <c r="AC44" s="180" t="s">
        <v>386</v>
      </c>
      <c r="AD44" s="178" t="s">
        <v>193</v>
      </c>
      <c r="AE44" s="178" t="s">
        <v>387</v>
      </c>
      <c r="AF44" s="178" t="s">
        <v>184</v>
      </c>
      <c r="AG44" s="178" t="s">
        <v>184</v>
      </c>
      <c r="AH44" s="182"/>
      <c r="AI44" s="182"/>
      <c r="AJ44" s="182"/>
      <c r="AK44" s="182"/>
      <c r="AL44" s="182"/>
      <c r="AM44" s="182"/>
      <c r="AN44" s="182"/>
      <c r="AO44" s="182"/>
      <c r="AP44" s="182"/>
      <c r="AQ44" s="182"/>
      <c r="AR44" s="182"/>
      <c r="AS44" s="182"/>
      <c r="AT44" s="182"/>
      <c r="AU44" s="182"/>
      <c r="AV44" s="182"/>
      <c r="AW44" s="182"/>
      <c r="AX44" s="182"/>
      <c r="AY44" s="182"/>
      <c r="AZ44" s="178" t="s">
        <v>341</v>
      </c>
      <c r="BA44" s="118">
        <v>1</v>
      </c>
      <c r="BB44" s="200"/>
      <c r="BC44" s="183"/>
    </row>
    <row r="45" s="27" customFormat="1" ht="182" hidden="1" customHeight="1" spans="1:55">
      <c r="A45" s="98">
        <v>40</v>
      </c>
      <c r="B45" s="178" t="s">
        <v>22</v>
      </c>
      <c r="C45" s="178" t="s">
        <v>27</v>
      </c>
      <c r="D45" s="179" t="s">
        <v>242</v>
      </c>
      <c r="E45" s="178" t="s">
        <v>383</v>
      </c>
      <c r="F45" s="188">
        <v>13765851411</v>
      </c>
      <c r="G45" s="179" t="s">
        <v>178</v>
      </c>
      <c r="H45" s="179" t="s">
        <v>207</v>
      </c>
      <c r="I45" s="100" t="s">
        <v>391</v>
      </c>
      <c r="J45" s="188" t="s">
        <v>9</v>
      </c>
      <c r="K45" s="180" t="s">
        <v>392</v>
      </c>
      <c r="L45" s="188">
        <v>1</v>
      </c>
      <c r="M45" s="178" t="s">
        <v>182</v>
      </c>
      <c r="N45" s="178" t="s">
        <v>187</v>
      </c>
      <c r="O45" s="116" t="s">
        <v>184</v>
      </c>
      <c r="P45" s="178" t="s">
        <v>184</v>
      </c>
      <c r="Q45" s="178" t="s">
        <v>184</v>
      </c>
      <c r="R45" s="178" t="s">
        <v>184</v>
      </c>
      <c r="S45" s="180" t="s">
        <v>393</v>
      </c>
      <c r="T45" s="178" t="s">
        <v>394</v>
      </c>
      <c r="U45" s="178" t="s">
        <v>184</v>
      </c>
      <c r="V45" s="178" t="s">
        <v>184</v>
      </c>
      <c r="W45" s="178" t="s">
        <v>184</v>
      </c>
      <c r="X45" s="178" t="s">
        <v>187</v>
      </c>
      <c r="Y45" s="178" t="s">
        <v>321</v>
      </c>
      <c r="Z45" s="178" t="s">
        <v>250</v>
      </c>
      <c r="AA45" s="178" t="s">
        <v>322</v>
      </c>
      <c r="AB45" s="178" t="s">
        <v>191</v>
      </c>
      <c r="AC45" s="180" t="s">
        <v>386</v>
      </c>
      <c r="AD45" s="178" t="s">
        <v>193</v>
      </c>
      <c r="AE45" s="178" t="s">
        <v>387</v>
      </c>
      <c r="AF45" s="178" t="s">
        <v>184</v>
      </c>
      <c r="AG45" s="178" t="s">
        <v>184</v>
      </c>
      <c r="AH45" s="182"/>
      <c r="AI45" s="182"/>
      <c r="AJ45" s="182"/>
      <c r="AK45" s="182"/>
      <c r="AL45" s="182"/>
      <c r="AM45" s="182"/>
      <c r="AN45" s="182"/>
      <c r="AO45" s="182"/>
      <c r="AP45" s="182"/>
      <c r="AQ45" s="182"/>
      <c r="AR45" s="182"/>
      <c r="AS45" s="182"/>
      <c r="AT45" s="182"/>
      <c r="AU45" s="182"/>
      <c r="AV45" s="182"/>
      <c r="AW45" s="182"/>
      <c r="AX45" s="182"/>
      <c r="AY45" s="182"/>
      <c r="AZ45" s="178" t="s">
        <v>341</v>
      </c>
      <c r="BA45" s="118">
        <v>1</v>
      </c>
      <c r="BB45" s="200"/>
      <c r="BC45" s="183"/>
    </row>
    <row r="46" s="27" customFormat="1" ht="158" hidden="1" customHeight="1" spans="1:55">
      <c r="A46" s="98">
        <v>41</v>
      </c>
      <c r="B46" s="178" t="s">
        <v>22</v>
      </c>
      <c r="C46" s="178" t="s">
        <v>27</v>
      </c>
      <c r="D46" s="179" t="s">
        <v>242</v>
      </c>
      <c r="E46" s="178" t="s">
        <v>383</v>
      </c>
      <c r="F46" s="188">
        <v>13765851411</v>
      </c>
      <c r="G46" s="179" t="s">
        <v>178</v>
      </c>
      <c r="H46" s="179" t="s">
        <v>327</v>
      </c>
      <c r="I46" s="100" t="s">
        <v>391</v>
      </c>
      <c r="J46" s="178" t="s">
        <v>9</v>
      </c>
      <c r="K46" s="180" t="s">
        <v>395</v>
      </c>
      <c r="L46" s="188">
        <v>1</v>
      </c>
      <c r="M46" s="178" t="s">
        <v>335</v>
      </c>
      <c r="N46" s="178" t="s">
        <v>187</v>
      </c>
      <c r="O46" s="116" t="s">
        <v>184</v>
      </c>
      <c r="P46" s="178" t="s">
        <v>184</v>
      </c>
      <c r="Q46" s="178" t="s">
        <v>184</v>
      </c>
      <c r="R46" s="178" t="s">
        <v>396</v>
      </c>
      <c r="S46" s="180" t="s">
        <v>397</v>
      </c>
      <c r="T46" s="178" t="s">
        <v>398</v>
      </c>
      <c r="U46" s="178" t="s">
        <v>184</v>
      </c>
      <c r="V46" s="178" t="s">
        <v>184</v>
      </c>
      <c r="W46" s="178" t="s">
        <v>184</v>
      </c>
      <c r="X46" s="178" t="s">
        <v>187</v>
      </c>
      <c r="Y46" s="178" t="s">
        <v>187</v>
      </c>
      <c r="Z46" s="178" t="s">
        <v>184</v>
      </c>
      <c r="AA46" s="178" t="s">
        <v>322</v>
      </c>
      <c r="AB46" s="178" t="s">
        <v>191</v>
      </c>
      <c r="AC46" s="180" t="s">
        <v>386</v>
      </c>
      <c r="AD46" s="178" t="s">
        <v>193</v>
      </c>
      <c r="AE46" s="178" t="s">
        <v>387</v>
      </c>
      <c r="AF46" s="178" t="s">
        <v>184</v>
      </c>
      <c r="AG46" s="178" t="s">
        <v>184</v>
      </c>
      <c r="AH46" s="182"/>
      <c r="AI46" s="182"/>
      <c r="AJ46" s="182"/>
      <c r="AK46" s="182"/>
      <c r="AL46" s="182"/>
      <c r="AM46" s="182"/>
      <c r="AN46" s="182"/>
      <c r="AO46" s="182"/>
      <c r="AP46" s="182"/>
      <c r="AQ46" s="182"/>
      <c r="AR46" s="182"/>
      <c r="AS46" s="182"/>
      <c r="AT46" s="182"/>
      <c r="AU46" s="182"/>
      <c r="AV46" s="182"/>
      <c r="AW46" s="182"/>
      <c r="AX46" s="182"/>
      <c r="AY46" s="182"/>
      <c r="AZ46" s="178" t="s">
        <v>195</v>
      </c>
      <c r="BA46" s="118">
        <v>1</v>
      </c>
      <c r="BB46" s="201"/>
      <c r="BC46" s="183"/>
    </row>
    <row r="47" s="27" customFormat="1" ht="182" hidden="1" customHeight="1" spans="1:55">
      <c r="A47" s="98">
        <v>42</v>
      </c>
      <c r="B47" s="161" t="s">
        <v>22</v>
      </c>
      <c r="C47" s="161" t="s">
        <v>28</v>
      </c>
      <c r="D47" s="179" t="s">
        <v>242</v>
      </c>
      <c r="E47" s="161" t="s">
        <v>399</v>
      </c>
      <c r="F47" s="161" t="s">
        <v>400</v>
      </c>
      <c r="G47" s="179" t="s">
        <v>197</v>
      </c>
      <c r="H47" s="179" t="s">
        <v>179</v>
      </c>
      <c r="I47" s="116" t="s">
        <v>354</v>
      </c>
      <c r="J47" s="161" t="s">
        <v>10</v>
      </c>
      <c r="K47" s="184" t="s">
        <v>401</v>
      </c>
      <c r="L47" s="161">
        <v>1</v>
      </c>
      <c r="M47" s="179" t="s">
        <v>182</v>
      </c>
      <c r="N47" s="179" t="s">
        <v>187</v>
      </c>
      <c r="O47" s="116" t="s">
        <v>184</v>
      </c>
      <c r="P47" s="178" t="s">
        <v>187</v>
      </c>
      <c r="Q47" s="161" t="s">
        <v>187</v>
      </c>
      <c r="R47" s="178" t="s">
        <v>184</v>
      </c>
      <c r="S47" s="161" t="s">
        <v>184</v>
      </c>
      <c r="T47" s="178" t="s">
        <v>184</v>
      </c>
      <c r="U47" s="178" t="s">
        <v>184</v>
      </c>
      <c r="V47" s="161" t="s">
        <v>184</v>
      </c>
      <c r="W47" s="178" t="s">
        <v>184</v>
      </c>
      <c r="X47" s="161" t="s">
        <v>187</v>
      </c>
      <c r="Y47" s="178" t="s">
        <v>187</v>
      </c>
      <c r="Z47" s="178" t="s">
        <v>184</v>
      </c>
      <c r="AA47" s="161" t="s">
        <v>322</v>
      </c>
      <c r="AB47" s="178" t="s">
        <v>191</v>
      </c>
      <c r="AC47" s="184" t="s">
        <v>386</v>
      </c>
      <c r="AD47" s="178" t="s">
        <v>193</v>
      </c>
      <c r="AE47" s="161" t="s">
        <v>402</v>
      </c>
      <c r="AF47" s="178" t="s">
        <v>184</v>
      </c>
      <c r="AG47" s="161" t="s">
        <v>184</v>
      </c>
      <c r="AH47" s="178">
        <v>784</v>
      </c>
      <c r="AI47" s="178">
        <v>752</v>
      </c>
      <c r="AJ47" s="178">
        <v>721</v>
      </c>
      <c r="AK47" s="178">
        <v>-31</v>
      </c>
      <c r="AL47" s="178" t="s">
        <v>228</v>
      </c>
      <c r="AM47" s="178">
        <v>31</v>
      </c>
      <c r="AN47" s="178">
        <v>3536.23</v>
      </c>
      <c r="AO47" s="178">
        <v>4000</v>
      </c>
      <c r="AP47" s="178">
        <f>AO47-AN47</f>
        <v>463.77</v>
      </c>
      <c r="AQ47" s="178" t="s">
        <v>226</v>
      </c>
      <c r="AR47" s="178">
        <v>335.08</v>
      </c>
      <c r="AS47" s="178">
        <v>300</v>
      </c>
      <c r="AT47" s="178">
        <f>AS47-AR47</f>
        <v>-35.08</v>
      </c>
      <c r="AU47" s="178" t="s">
        <v>226</v>
      </c>
      <c r="AV47" s="178">
        <v>2</v>
      </c>
      <c r="AW47" s="178">
        <v>0</v>
      </c>
      <c r="AX47" s="178">
        <f>AV47-AW47</f>
        <v>2</v>
      </c>
      <c r="AY47" s="178" t="s">
        <v>228</v>
      </c>
      <c r="AZ47" s="161" t="s">
        <v>341</v>
      </c>
      <c r="BA47" s="118">
        <v>1</v>
      </c>
      <c r="BB47" s="202">
        <v>3</v>
      </c>
      <c r="BC47" s="181" t="s">
        <v>403</v>
      </c>
    </row>
    <row r="48" s="27" customFormat="1" ht="180" hidden="1" customHeight="1" spans="1:55">
      <c r="A48" s="98">
        <v>43</v>
      </c>
      <c r="B48" s="161" t="s">
        <v>22</v>
      </c>
      <c r="C48" s="161" t="s">
        <v>28</v>
      </c>
      <c r="D48" s="179" t="s">
        <v>242</v>
      </c>
      <c r="E48" s="161" t="s">
        <v>399</v>
      </c>
      <c r="F48" s="161" t="s">
        <v>400</v>
      </c>
      <c r="G48" s="178" t="s">
        <v>178</v>
      </c>
      <c r="H48" s="178" t="s">
        <v>327</v>
      </c>
      <c r="I48" s="100" t="s">
        <v>371</v>
      </c>
      <c r="J48" s="178" t="s">
        <v>9</v>
      </c>
      <c r="K48" s="187" t="s">
        <v>404</v>
      </c>
      <c r="L48" s="178">
        <v>1</v>
      </c>
      <c r="M48" s="178" t="s">
        <v>182</v>
      </c>
      <c r="N48" s="178" t="s">
        <v>187</v>
      </c>
      <c r="O48" s="116" t="s">
        <v>184</v>
      </c>
      <c r="P48" s="178" t="s">
        <v>184</v>
      </c>
      <c r="Q48" s="178" t="s">
        <v>184</v>
      </c>
      <c r="R48" s="178" t="s">
        <v>184</v>
      </c>
      <c r="S48" s="178" t="s">
        <v>405</v>
      </c>
      <c r="T48" s="178" t="s">
        <v>406</v>
      </c>
      <c r="U48" s="178" t="s">
        <v>184</v>
      </c>
      <c r="V48" s="178" t="s">
        <v>184</v>
      </c>
      <c r="W48" s="178" t="s">
        <v>184</v>
      </c>
      <c r="X48" s="178" t="s">
        <v>187</v>
      </c>
      <c r="Y48" s="178" t="s">
        <v>187</v>
      </c>
      <c r="Z48" s="178" t="s">
        <v>184</v>
      </c>
      <c r="AA48" s="178" t="s">
        <v>322</v>
      </c>
      <c r="AB48" s="178" t="s">
        <v>191</v>
      </c>
      <c r="AC48" s="180" t="s">
        <v>386</v>
      </c>
      <c r="AD48" s="178" t="s">
        <v>193</v>
      </c>
      <c r="AE48" s="178" t="s">
        <v>402</v>
      </c>
      <c r="AF48" s="178" t="s">
        <v>184</v>
      </c>
      <c r="AG48" s="197" t="s">
        <v>330</v>
      </c>
      <c r="AH48" s="182"/>
      <c r="AI48" s="182"/>
      <c r="AJ48" s="182"/>
      <c r="AK48" s="182"/>
      <c r="AL48" s="182"/>
      <c r="AM48" s="182"/>
      <c r="AN48" s="182"/>
      <c r="AO48" s="182"/>
      <c r="AP48" s="182"/>
      <c r="AQ48" s="182"/>
      <c r="AR48" s="182"/>
      <c r="AS48" s="182"/>
      <c r="AT48" s="182"/>
      <c r="AU48" s="182"/>
      <c r="AV48" s="182"/>
      <c r="AW48" s="182"/>
      <c r="AX48" s="182"/>
      <c r="AY48" s="182"/>
      <c r="AZ48" s="178" t="s">
        <v>341</v>
      </c>
      <c r="BA48" s="118">
        <v>1</v>
      </c>
      <c r="BB48" s="200"/>
      <c r="BC48" s="183"/>
    </row>
    <row r="49" s="27" customFormat="1" ht="166" hidden="1" customHeight="1" spans="1:55">
      <c r="A49" s="98">
        <v>44</v>
      </c>
      <c r="B49" s="161" t="s">
        <v>22</v>
      </c>
      <c r="C49" s="161" t="s">
        <v>28</v>
      </c>
      <c r="D49" s="179" t="s">
        <v>242</v>
      </c>
      <c r="E49" s="161" t="s">
        <v>399</v>
      </c>
      <c r="F49" s="161" t="s">
        <v>400</v>
      </c>
      <c r="G49" s="161" t="s">
        <v>178</v>
      </c>
      <c r="H49" s="161" t="s">
        <v>207</v>
      </c>
      <c r="I49" s="116" t="s">
        <v>378</v>
      </c>
      <c r="J49" s="161" t="s">
        <v>9</v>
      </c>
      <c r="K49" s="184" t="s">
        <v>407</v>
      </c>
      <c r="L49" s="203">
        <v>1</v>
      </c>
      <c r="M49" s="161" t="s">
        <v>182</v>
      </c>
      <c r="N49" s="161" t="s">
        <v>187</v>
      </c>
      <c r="O49" s="116" t="s">
        <v>184</v>
      </c>
      <c r="P49" s="161" t="s">
        <v>184</v>
      </c>
      <c r="Q49" s="161" t="s">
        <v>184</v>
      </c>
      <c r="R49" s="161" t="s">
        <v>184</v>
      </c>
      <c r="S49" s="161" t="s">
        <v>408</v>
      </c>
      <c r="T49" s="161" t="s">
        <v>409</v>
      </c>
      <c r="U49" s="161" t="s">
        <v>184</v>
      </c>
      <c r="V49" s="161" t="s">
        <v>184</v>
      </c>
      <c r="W49" s="161" t="s">
        <v>184</v>
      </c>
      <c r="X49" s="161" t="s">
        <v>187</v>
      </c>
      <c r="Y49" s="161" t="s">
        <v>321</v>
      </c>
      <c r="Z49" s="161" t="s">
        <v>250</v>
      </c>
      <c r="AA49" s="161" t="s">
        <v>322</v>
      </c>
      <c r="AB49" s="161" t="s">
        <v>191</v>
      </c>
      <c r="AC49" s="184" t="s">
        <v>386</v>
      </c>
      <c r="AD49" s="161" t="s">
        <v>193</v>
      </c>
      <c r="AE49" s="161" t="s">
        <v>402</v>
      </c>
      <c r="AF49" s="161" t="s">
        <v>184</v>
      </c>
      <c r="AG49" s="161" t="s">
        <v>184</v>
      </c>
      <c r="AH49" s="190"/>
      <c r="AI49" s="190"/>
      <c r="AJ49" s="190"/>
      <c r="AK49" s="190"/>
      <c r="AL49" s="190"/>
      <c r="AM49" s="190"/>
      <c r="AN49" s="190"/>
      <c r="AO49" s="190"/>
      <c r="AP49" s="190"/>
      <c r="AQ49" s="190"/>
      <c r="AR49" s="190"/>
      <c r="AS49" s="190"/>
      <c r="AT49" s="190"/>
      <c r="AU49" s="190"/>
      <c r="AV49" s="190"/>
      <c r="AW49" s="190"/>
      <c r="AX49" s="190"/>
      <c r="AY49" s="190"/>
      <c r="AZ49" s="161" t="s">
        <v>215</v>
      </c>
      <c r="BA49" s="118">
        <v>1</v>
      </c>
      <c r="BB49" s="201"/>
      <c r="BC49" s="183"/>
    </row>
    <row r="50" s="27" customFormat="1" ht="181" hidden="1" customHeight="1" spans="1:55">
      <c r="A50" s="98">
        <v>45</v>
      </c>
      <c r="B50" s="178" t="s">
        <v>22</v>
      </c>
      <c r="C50" s="178" t="s">
        <v>29</v>
      </c>
      <c r="D50" s="179" t="s">
        <v>242</v>
      </c>
      <c r="E50" s="178" t="s">
        <v>410</v>
      </c>
      <c r="F50" s="188" t="s">
        <v>411</v>
      </c>
      <c r="G50" s="179" t="s">
        <v>197</v>
      </c>
      <c r="H50" s="161" t="s">
        <v>179</v>
      </c>
      <c r="I50" s="103" t="s">
        <v>354</v>
      </c>
      <c r="J50" s="161" t="s">
        <v>10</v>
      </c>
      <c r="K50" s="204" t="s">
        <v>412</v>
      </c>
      <c r="L50" s="205">
        <v>1</v>
      </c>
      <c r="M50" s="178" t="s">
        <v>182</v>
      </c>
      <c r="N50" s="179" t="s">
        <v>183</v>
      </c>
      <c r="O50" s="116" t="s">
        <v>184</v>
      </c>
      <c r="P50" s="205" t="s">
        <v>413</v>
      </c>
      <c r="Q50" s="205" t="s">
        <v>187</v>
      </c>
      <c r="R50" s="205" t="s">
        <v>184</v>
      </c>
      <c r="S50" s="205" t="s">
        <v>184</v>
      </c>
      <c r="T50" s="205" t="s">
        <v>184</v>
      </c>
      <c r="U50" s="205" t="s">
        <v>184</v>
      </c>
      <c r="V50" s="205" t="s">
        <v>184</v>
      </c>
      <c r="W50" s="205" t="s">
        <v>184</v>
      </c>
      <c r="X50" s="205" t="s">
        <v>187</v>
      </c>
      <c r="Y50" s="205" t="s">
        <v>187</v>
      </c>
      <c r="Z50" s="205" t="s">
        <v>184</v>
      </c>
      <c r="AA50" s="205" t="s">
        <v>322</v>
      </c>
      <c r="AB50" s="205" t="s">
        <v>191</v>
      </c>
      <c r="AC50" s="204" t="s">
        <v>329</v>
      </c>
      <c r="AD50" s="205" t="s">
        <v>193</v>
      </c>
      <c r="AE50" s="205" t="s">
        <v>414</v>
      </c>
      <c r="AF50" s="205" t="s">
        <v>184</v>
      </c>
      <c r="AG50" s="205" t="s">
        <v>184</v>
      </c>
      <c r="AH50" s="206">
        <v>1253</v>
      </c>
      <c r="AI50" s="206">
        <v>1257</v>
      </c>
      <c r="AJ50" s="206">
        <v>1464</v>
      </c>
      <c r="AK50" s="206">
        <f>AJ50-AI50</f>
        <v>207</v>
      </c>
      <c r="AL50" s="206" t="str">
        <f>IF(AK50&gt;0,"是","否")</f>
        <v>是</v>
      </c>
      <c r="AM50" s="206">
        <v>0</v>
      </c>
      <c r="AN50" s="206">
        <v>3462</v>
      </c>
      <c r="AO50" s="206">
        <v>3600</v>
      </c>
      <c r="AP50" s="206">
        <f>AO50-AN50</f>
        <v>138</v>
      </c>
      <c r="AQ50" s="206" t="str">
        <f>IF(INT(AP50/100)&gt;1,"是","否")</f>
        <v>否</v>
      </c>
      <c r="AR50" s="206">
        <v>461.7</v>
      </c>
      <c r="AS50" s="206">
        <v>500</v>
      </c>
      <c r="AT50" s="206">
        <f>AS50-AR50</f>
        <v>38.3</v>
      </c>
      <c r="AU50" s="206" t="str">
        <f>IF(AT50&gt;0,"是","否")</f>
        <v>是</v>
      </c>
      <c r="AV50" s="206">
        <v>5</v>
      </c>
      <c r="AW50" s="206">
        <v>0</v>
      </c>
      <c r="AX50" s="206">
        <f>AV50-AW50</f>
        <v>5</v>
      </c>
      <c r="AY50" s="206" t="str">
        <f>IF(AX50&gt;0,"是","否")</f>
        <v>是</v>
      </c>
      <c r="AZ50" s="205" t="s">
        <v>341</v>
      </c>
      <c r="BA50" s="167">
        <v>1</v>
      </c>
      <c r="BB50" s="207">
        <v>4</v>
      </c>
      <c r="BC50" s="181" t="s">
        <v>415</v>
      </c>
    </row>
    <row r="51" s="30" customFormat="1" ht="162" hidden="1" customHeight="1" spans="1:55">
      <c r="A51" s="98">
        <v>46</v>
      </c>
      <c r="B51" s="208" t="s">
        <v>22</v>
      </c>
      <c r="C51" s="208" t="s">
        <v>29</v>
      </c>
      <c r="D51" s="209" t="s">
        <v>242</v>
      </c>
      <c r="E51" s="208" t="s">
        <v>410</v>
      </c>
      <c r="F51" s="137" t="s">
        <v>411</v>
      </c>
      <c r="G51" s="210" t="s">
        <v>178</v>
      </c>
      <c r="H51" s="211" t="s">
        <v>327</v>
      </c>
      <c r="I51" s="212" t="s">
        <v>371</v>
      </c>
      <c r="J51" s="211" t="s">
        <v>9</v>
      </c>
      <c r="K51" s="213" t="s">
        <v>416</v>
      </c>
      <c r="L51" s="214">
        <v>2</v>
      </c>
      <c r="M51" s="208" t="s">
        <v>335</v>
      </c>
      <c r="N51" s="211" t="s">
        <v>187</v>
      </c>
      <c r="O51" s="104" t="s">
        <v>184</v>
      </c>
      <c r="P51" s="211" t="s">
        <v>184</v>
      </c>
      <c r="Q51" s="211" t="s">
        <v>184</v>
      </c>
      <c r="R51" s="211" t="s">
        <v>417</v>
      </c>
      <c r="S51" s="211" t="s">
        <v>418</v>
      </c>
      <c r="T51" s="211" t="s">
        <v>419</v>
      </c>
      <c r="U51" s="211" t="s">
        <v>184</v>
      </c>
      <c r="V51" s="211" t="s">
        <v>184</v>
      </c>
      <c r="W51" s="211" t="s">
        <v>184</v>
      </c>
      <c r="X51" s="211" t="s">
        <v>187</v>
      </c>
      <c r="Y51" s="211" t="s">
        <v>187</v>
      </c>
      <c r="Z51" s="211" t="s">
        <v>184</v>
      </c>
      <c r="AA51" s="211" t="s">
        <v>322</v>
      </c>
      <c r="AB51" s="211" t="s">
        <v>191</v>
      </c>
      <c r="AC51" s="160" t="s">
        <v>329</v>
      </c>
      <c r="AD51" s="211" t="s">
        <v>193</v>
      </c>
      <c r="AE51" s="211" t="s">
        <v>414</v>
      </c>
      <c r="AF51" s="211" t="s">
        <v>184</v>
      </c>
      <c r="AG51" s="211" t="s">
        <v>184</v>
      </c>
      <c r="AH51" s="215"/>
      <c r="AI51" s="215"/>
      <c r="AJ51" s="215"/>
      <c r="AK51" s="215"/>
      <c r="AL51" s="215"/>
      <c r="AM51" s="215"/>
      <c r="AN51" s="215"/>
      <c r="AO51" s="215"/>
      <c r="AP51" s="215"/>
      <c r="AQ51" s="215"/>
      <c r="AR51" s="215"/>
      <c r="AS51" s="215"/>
      <c r="AT51" s="215"/>
      <c r="AU51" s="215"/>
      <c r="AV51" s="215"/>
      <c r="AW51" s="215"/>
      <c r="AX51" s="215"/>
      <c r="AY51" s="215"/>
      <c r="AZ51" s="211" t="s">
        <v>341</v>
      </c>
      <c r="BA51" s="118">
        <v>2</v>
      </c>
      <c r="BB51" s="216"/>
      <c r="BC51" s="217"/>
    </row>
    <row r="52" s="27" customFormat="1" ht="182" hidden="1" customHeight="1" spans="1:55">
      <c r="A52" s="98">
        <v>47</v>
      </c>
      <c r="B52" s="178" t="s">
        <v>22</v>
      </c>
      <c r="C52" s="178" t="s">
        <v>29</v>
      </c>
      <c r="D52" s="179" t="s">
        <v>242</v>
      </c>
      <c r="E52" s="178" t="s">
        <v>410</v>
      </c>
      <c r="F52" s="188" t="s">
        <v>411</v>
      </c>
      <c r="G52" s="218" t="s">
        <v>178</v>
      </c>
      <c r="H52" s="116" t="s">
        <v>207</v>
      </c>
      <c r="I52" s="103" t="s">
        <v>420</v>
      </c>
      <c r="J52" s="161" t="s">
        <v>9</v>
      </c>
      <c r="K52" s="204" t="s">
        <v>421</v>
      </c>
      <c r="L52" s="205">
        <v>1</v>
      </c>
      <c r="M52" s="178" t="s">
        <v>182</v>
      </c>
      <c r="N52" s="179" t="s">
        <v>183</v>
      </c>
      <c r="O52" s="116" t="s">
        <v>184</v>
      </c>
      <c r="P52" s="161" t="s">
        <v>184</v>
      </c>
      <c r="Q52" s="161" t="s">
        <v>184</v>
      </c>
      <c r="R52" s="161" t="s">
        <v>184</v>
      </c>
      <c r="S52" s="161" t="s">
        <v>422</v>
      </c>
      <c r="T52" s="161" t="s">
        <v>423</v>
      </c>
      <c r="U52" s="161" t="s">
        <v>184</v>
      </c>
      <c r="V52" s="161" t="s">
        <v>184</v>
      </c>
      <c r="W52" s="161" t="s">
        <v>184</v>
      </c>
      <c r="X52" s="161" t="s">
        <v>187</v>
      </c>
      <c r="Y52" s="161" t="s">
        <v>321</v>
      </c>
      <c r="Z52" s="161" t="s">
        <v>250</v>
      </c>
      <c r="AA52" s="161" t="s">
        <v>322</v>
      </c>
      <c r="AB52" s="161" t="s">
        <v>191</v>
      </c>
      <c r="AC52" s="184" t="s">
        <v>329</v>
      </c>
      <c r="AD52" s="161" t="s">
        <v>193</v>
      </c>
      <c r="AE52" s="161" t="s">
        <v>414</v>
      </c>
      <c r="AF52" s="161" t="s">
        <v>184</v>
      </c>
      <c r="AG52" s="189" t="s">
        <v>330</v>
      </c>
      <c r="AH52" s="219"/>
      <c r="AI52" s="219"/>
      <c r="AJ52" s="219"/>
      <c r="AK52" s="219"/>
      <c r="AL52" s="219"/>
      <c r="AM52" s="219"/>
      <c r="AN52" s="219"/>
      <c r="AO52" s="219"/>
      <c r="AP52" s="219"/>
      <c r="AQ52" s="219"/>
      <c r="AR52" s="219"/>
      <c r="AS52" s="219"/>
      <c r="AT52" s="219"/>
      <c r="AU52" s="219"/>
      <c r="AV52" s="219"/>
      <c r="AW52" s="219"/>
      <c r="AX52" s="219"/>
      <c r="AY52" s="219"/>
      <c r="AZ52" s="161" t="s">
        <v>195</v>
      </c>
      <c r="BA52" s="176">
        <v>1</v>
      </c>
      <c r="BB52" s="220"/>
      <c r="BC52" s="193"/>
    </row>
    <row r="53" s="30" customFormat="1" ht="180" hidden="1" customHeight="1" spans="1:55">
      <c r="A53" s="98">
        <v>48</v>
      </c>
      <c r="B53" s="221" t="s">
        <v>22</v>
      </c>
      <c r="C53" s="221" t="s">
        <v>30</v>
      </c>
      <c r="D53" s="221" t="s">
        <v>242</v>
      </c>
      <c r="E53" s="221" t="s">
        <v>424</v>
      </c>
      <c r="F53" s="221" t="s">
        <v>425</v>
      </c>
      <c r="G53" s="221" t="s">
        <v>197</v>
      </c>
      <c r="H53" s="221" t="s">
        <v>179</v>
      </c>
      <c r="I53" s="221" t="s">
        <v>354</v>
      </c>
      <c r="J53" s="221" t="s">
        <v>10</v>
      </c>
      <c r="K53" s="164" t="s">
        <v>426</v>
      </c>
      <c r="L53" s="222">
        <v>1</v>
      </c>
      <c r="M53" s="221" t="s">
        <v>182</v>
      </c>
      <c r="N53" s="221" t="s">
        <v>187</v>
      </c>
      <c r="O53" s="116" t="s">
        <v>184</v>
      </c>
      <c r="P53" s="221" t="s">
        <v>427</v>
      </c>
      <c r="Q53" s="221" t="s">
        <v>428</v>
      </c>
      <c r="R53" s="221" t="s">
        <v>184</v>
      </c>
      <c r="S53" s="221" t="s">
        <v>184</v>
      </c>
      <c r="T53" s="221" t="s">
        <v>184</v>
      </c>
      <c r="U53" s="221" t="s">
        <v>184</v>
      </c>
      <c r="V53" s="221" t="s">
        <v>184</v>
      </c>
      <c r="W53" s="221" t="s">
        <v>184</v>
      </c>
      <c r="X53" s="221" t="s">
        <v>212</v>
      </c>
      <c r="Y53" s="221" t="s">
        <v>187</v>
      </c>
      <c r="Z53" s="221" t="s">
        <v>184</v>
      </c>
      <c r="AA53" s="221" t="s">
        <v>322</v>
      </c>
      <c r="AB53" s="221" t="s">
        <v>191</v>
      </c>
      <c r="AC53" s="221" t="s">
        <v>184</v>
      </c>
      <c r="AD53" s="221" t="s">
        <v>193</v>
      </c>
      <c r="AE53" s="221" t="s">
        <v>302</v>
      </c>
      <c r="AF53" s="221" t="s">
        <v>184</v>
      </c>
      <c r="AG53" s="221" t="s">
        <v>184</v>
      </c>
      <c r="AH53" s="223">
        <v>350.19</v>
      </c>
      <c r="AI53" s="223">
        <v>427.33</v>
      </c>
      <c r="AJ53" s="223">
        <v>885.27</v>
      </c>
      <c r="AK53" s="223">
        <f>AJ53-AI53</f>
        <v>457.94</v>
      </c>
      <c r="AL53" s="223" t="s">
        <v>226</v>
      </c>
      <c r="AM53" s="223">
        <v>79.5</v>
      </c>
      <c r="AN53" s="223">
        <v>16297.68</v>
      </c>
      <c r="AO53" s="223">
        <v>18000</v>
      </c>
      <c r="AP53" s="223">
        <v>702.32</v>
      </c>
      <c r="AQ53" s="223" t="s">
        <v>226</v>
      </c>
      <c r="AR53" s="223">
        <v>1599.56</v>
      </c>
      <c r="AS53" s="223">
        <v>1700</v>
      </c>
      <c r="AT53" s="223">
        <f>AS53-AR53</f>
        <v>100.44</v>
      </c>
      <c r="AU53" s="223" t="str">
        <f>IF(AT53&gt;0,"是","否")</f>
        <v>是</v>
      </c>
      <c r="AV53" s="223">
        <v>0</v>
      </c>
      <c r="AW53" s="223">
        <v>1</v>
      </c>
      <c r="AX53" s="223">
        <f>AV53-AW53</f>
        <v>-1</v>
      </c>
      <c r="AY53" s="223" t="s">
        <v>228</v>
      </c>
      <c r="AZ53" s="221" t="s">
        <v>215</v>
      </c>
      <c r="BA53" s="224">
        <v>1</v>
      </c>
      <c r="BB53" s="225">
        <v>4</v>
      </c>
      <c r="BC53" s="226" t="s">
        <v>429</v>
      </c>
    </row>
    <row r="54" s="30" customFormat="1" ht="175" hidden="1" customHeight="1" spans="1:55">
      <c r="A54" s="98">
        <v>49</v>
      </c>
      <c r="B54" s="221" t="s">
        <v>22</v>
      </c>
      <c r="C54" s="221" t="s">
        <v>30</v>
      </c>
      <c r="D54" s="221" t="s">
        <v>242</v>
      </c>
      <c r="E54" s="221" t="s">
        <v>424</v>
      </c>
      <c r="F54" s="221" t="s">
        <v>425</v>
      </c>
      <c r="G54" s="221" t="s">
        <v>178</v>
      </c>
      <c r="H54" s="221" t="s">
        <v>207</v>
      </c>
      <c r="I54" s="221" t="s">
        <v>430</v>
      </c>
      <c r="J54" s="221" t="s">
        <v>9</v>
      </c>
      <c r="K54" s="164" t="s">
        <v>431</v>
      </c>
      <c r="L54" s="222">
        <v>1</v>
      </c>
      <c r="M54" s="221" t="s">
        <v>182</v>
      </c>
      <c r="N54" s="221" t="s">
        <v>183</v>
      </c>
      <c r="O54" s="116" t="s">
        <v>184</v>
      </c>
      <c r="P54" s="221" t="s">
        <v>184</v>
      </c>
      <c r="Q54" s="221" t="s">
        <v>184</v>
      </c>
      <c r="R54" s="221" t="s">
        <v>184</v>
      </c>
      <c r="S54" s="221" t="s">
        <v>432</v>
      </c>
      <c r="T54" s="221" t="s">
        <v>433</v>
      </c>
      <c r="U54" s="221" t="s">
        <v>184</v>
      </c>
      <c r="V54" s="221" t="s">
        <v>184</v>
      </c>
      <c r="W54" s="221" t="s">
        <v>184</v>
      </c>
      <c r="X54" s="221" t="s">
        <v>187</v>
      </c>
      <c r="Y54" s="221" t="s">
        <v>188</v>
      </c>
      <c r="Z54" s="221" t="s">
        <v>250</v>
      </c>
      <c r="AA54" s="221" t="s">
        <v>205</v>
      </c>
      <c r="AB54" s="221" t="s">
        <v>191</v>
      </c>
      <c r="AC54" s="164" t="s">
        <v>434</v>
      </c>
      <c r="AD54" s="221" t="s">
        <v>193</v>
      </c>
      <c r="AE54" s="221" t="s">
        <v>302</v>
      </c>
      <c r="AF54" s="164" t="s">
        <v>349</v>
      </c>
      <c r="AG54" s="221" t="s">
        <v>184</v>
      </c>
      <c r="AH54" s="227"/>
      <c r="AI54" s="227"/>
      <c r="AJ54" s="227"/>
      <c r="AK54" s="227"/>
      <c r="AL54" s="227"/>
      <c r="AM54" s="227"/>
      <c r="AN54" s="227"/>
      <c r="AO54" s="227"/>
      <c r="AP54" s="227"/>
      <c r="AQ54" s="227"/>
      <c r="AR54" s="227"/>
      <c r="AS54" s="227"/>
      <c r="AT54" s="227"/>
      <c r="AU54" s="227"/>
      <c r="AV54" s="227"/>
      <c r="AW54" s="227"/>
      <c r="AX54" s="227"/>
      <c r="AY54" s="227"/>
      <c r="AZ54" s="221" t="s">
        <v>215</v>
      </c>
      <c r="BA54" s="222">
        <v>1</v>
      </c>
      <c r="BB54" s="216"/>
      <c r="BC54" s="217"/>
    </row>
    <row r="55" s="30" customFormat="1" ht="195" hidden="1" customHeight="1" spans="1:55">
      <c r="A55" s="98">
        <v>50</v>
      </c>
      <c r="B55" s="221" t="s">
        <v>22</v>
      </c>
      <c r="C55" s="221" t="s">
        <v>30</v>
      </c>
      <c r="D55" s="221" t="s">
        <v>242</v>
      </c>
      <c r="E55" s="221" t="s">
        <v>424</v>
      </c>
      <c r="F55" s="221" t="s">
        <v>425</v>
      </c>
      <c r="G55" s="221" t="s">
        <v>178</v>
      </c>
      <c r="H55" s="221" t="s">
        <v>207</v>
      </c>
      <c r="I55" s="221" t="s">
        <v>435</v>
      </c>
      <c r="J55" s="221" t="s">
        <v>9</v>
      </c>
      <c r="K55" s="164" t="s">
        <v>436</v>
      </c>
      <c r="L55" s="222">
        <v>1</v>
      </c>
      <c r="M55" s="221" t="s">
        <v>182</v>
      </c>
      <c r="N55" s="221" t="s">
        <v>183</v>
      </c>
      <c r="O55" s="116" t="s">
        <v>184</v>
      </c>
      <c r="P55" s="221" t="s">
        <v>184</v>
      </c>
      <c r="Q55" s="221" t="s">
        <v>184</v>
      </c>
      <c r="R55" s="221" t="s">
        <v>184</v>
      </c>
      <c r="S55" s="221" t="s">
        <v>437</v>
      </c>
      <c r="T55" s="221" t="s">
        <v>438</v>
      </c>
      <c r="U55" s="221" t="s">
        <v>184</v>
      </c>
      <c r="V55" s="221" t="s">
        <v>184</v>
      </c>
      <c r="W55" s="221" t="s">
        <v>184</v>
      </c>
      <c r="X55" s="221" t="s">
        <v>187</v>
      </c>
      <c r="Y55" s="221" t="s">
        <v>321</v>
      </c>
      <c r="Z55" s="221" t="s">
        <v>223</v>
      </c>
      <c r="AA55" s="221" t="s">
        <v>322</v>
      </c>
      <c r="AB55" s="221" t="s">
        <v>191</v>
      </c>
      <c r="AC55" s="221" t="s">
        <v>184</v>
      </c>
      <c r="AD55" s="221" t="s">
        <v>193</v>
      </c>
      <c r="AE55" s="221" t="s">
        <v>302</v>
      </c>
      <c r="AF55" s="221" t="s">
        <v>184</v>
      </c>
      <c r="AG55" s="221" t="s">
        <v>184</v>
      </c>
      <c r="AH55" s="227"/>
      <c r="AI55" s="227"/>
      <c r="AJ55" s="227"/>
      <c r="AK55" s="227"/>
      <c r="AL55" s="227"/>
      <c r="AM55" s="227"/>
      <c r="AN55" s="227"/>
      <c r="AO55" s="227"/>
      <c r="AP55" s="227"/>
      <c r="AQ55" s="227"/>
      <c r="AR55" s="227"/>
      <c r="AS55" s="227"/>
      <c r="AT55" s="227"/>
      <c r="AU55" s="227"/>
      <c r="AV55" s="227"/>
      <c r="AW55" s="227"/>
      <c r="AX55" s="227"/>
      <c r="AY55" s="227"/>
      <c r="AZ55" s="221" t="s">
        <v>215</v>
      </c>
      <c r="BA55" s="222">
        <v>1</v>
      </c>
      <c r="BB55" s="216"/>
      <c r="BC55" s="217"/>
    </row>
    <row r="56" s="30" customFormat="1" ht="182" hidden="1" customHeight="1" spans="1:55">
      <c r="A56" s="98">
        <v>51</v>
      </c>
      <c r="B56" s="221" t="s">
        <v>22</v>
      </c>
      <c r="C56" s="221" t="s">
        <v>30</v>
      </c>
      <c r="D56" s="221" t="s">
        <v>242</v>
      </c>
      <c r="E56" s="221" t="s">
        <v>424</v>
      </c>
      <c r="F56" s="221" t="s">
        <v>425</v>
      </c>
      <c r="G56" s="221" t="s">
        <v>178</v>
      </c>
      <c r="H56" s="221" t="s">
        <v>179</v>
      </c>
      <c r="I56" s="221" t="s">
        <v>366</v>
      </c>
      <c r="J56" s="221" t="s">
        <v>9</v>
      </c>
      <c r="K56" s="164" t="s">
        <v>439</v>
      </c>
      <c r="L56" s="222">
        <v>1</v>
      </c>
      <c r="M56" s="221" t="s">
        <v>182</v>
      </c>
      <c r="N56" s="221" t="s">
        <v>183</v>
      </c>
      <c r="O56" s="116" t="s">
        <v>184</v>
      </c>
      <c r="P56" s="221" t="s">
        <v>184</v>
      </c>
      <c r="Q56" s="221" t="s">
        <v>184</v>
      </c>
      <c r="R56" s="221" t="s">
        <v>184</v>
      </c>
      <c r="S56" s="221" t="s">
        <v>184</v>
      </c>
      <c r="T56" s="221" t="s">
        <v>184</v>
      </c>
      <c r="U56" s="221" t="s">
        <v>184</v>
      </c>
      <c r="V56" s="221" t="s">
        <v>440</v>
      </c>
      <c r="W56" s="221" t="s">
        <v>441</v>
      </c>
      <c r="X56" s="221" t="s">
        <v>187</v>
      </c>
      <c r="Y56" s="221" t="s">
        <v>187</v>
      </c>
      <c r="Z56" s="221" t="s">
        <v>240</v>
      </c>
      <c r="AA56" s="221" t="s">
        <v>187</v>
      </c>
      <c r="AB56" s="221" t="s">
        <v>191</v>
      </c>
      <c r="AC56" s="221" t="s">
        <v>184</v>
      </c>
      <c r="AD56" s="221" t="s">
        <v>193</v>
      </c>
      <c r="AE56" s="221" t="s">
        <v>302</v>
      </c>
      <c r="AF56" s="221" t="s">
        <v>184</v>
      </c>
      <c r="AG56" s="221" t="s">
        <v>184</v>
      </c>
      <c r="AH56" s="228"/>
      <c r="AI56" s="228"/>
      <c r="AJ56" s="228"/>
      <c r="AK56" s="228"/>
      <c r="AL56" s="228"/>
      <c r="AM56" s="228"/>
      <c r="AN56" s="228"/>
      <c r="AO56" s="228"/>
      <c r="AP56" s="228"/>
      <c r="AQ56" s="228"/>
      <c r="AR56" s="228"/>
      <c r="AS56" s="228"/>
      <c r="AT56" s="228"/>
      <c r="AU56" s="228"/>
      <c r="AV56" s="228"/>
      <c r="AW56" s="228"/>
      <c r="AX56" s="228"/>
      <c r="AY56" s="228"/>
      <c r="AZ56" s="221" t="s">
        <v>215</v>
      </c>
      <c r="BA56" s="222">
        <v>1</v>
      </c>
      <c r="BB56" s="229"/>
      <c r="BC56" s="230"/>
    </row>
    <row r="57" s="27" customFormat="1" ht="293" hidden="1" customHeight="1" spans="1:55">
      <c r="A57" s="98">
        <v>52</v>
      </c>
      <c r="B57" s="100" t="s">
        <v>22</v>
      </c>
      <c r="C57" s="178" t="s">
        <v>31</v>
      </c>
      <c r="D57" s="178" t="s">
        <v>242</v>
      </c>
      <c r="E57" s="178" t="s">
        <v>442</v>
      </c>
      <c r="F57" s="188">
        <v>18685406255</v>
      </c>
      <c r="G57" s="179" t="s">
        <v>178</v>
      </c>
      <c r="H57" s="116" t="s">
        <v>179</v>
      </c>
      <c r="I57" s="100" t="s">
        <v>366</v>
      </c>
      <c r="J57" s="116" t="s">
        <v>9</v>
      </c>
      <c r="K57" s="180" t="s">
        <v>443</v>
      </c>
      <c r="L57" s="188">
        <v>1</v>
      </c>
      <c r="M57" s="178" t="s">
        <v>182</v>
      </c>
      <c r="N57" s="116" t="s">
        <v>187</v>
      </c>
      <c r="O57" s="116" t="s">
        <v>184</v>
      </c>
      <c r="P57" s="116" t="s">
        <v>184</v>
      </c>
      <c r="Q57" s="116" t="s">
        <v>184</v>
      </c>
      <c r="R57" s="116" t="s">
        <v>184</v>
      </c>
      <c r="S57" s="116" t="s">
        <v>444</v>
      </c>
      <c r="T57" s="116" t="s">
        <v>441</v>
      </c>
      <c r="U57" s="116" t="s">
        <v>184</v>
      </c>
      <c r="V57" s="116" t="s">
        <v>184</v>
      </c>
      <c r="W57" s="116" t="s">
        <v>184</v>
      </c>
      <c r="X57" s="116" t="s">
        <v>187</v>
      </c>
      <c r="Y57" s="116" t="s">
        <v>321</v>
      </c>
      <c r="Z57" s="116" t="s">
        <v>240</v>
      </c>
      <c r="AA57" s="116" t="s">
        <v>322</v>
      </c>
      <c r="AB57" s="116" t="s">
        <v>191</v>
      </c>
      <c r="AC57" s="116" t="s">
        <v>184</v>
      </c>
      <c r="AD57" s="116" t="s">
        <v>193</v>
      </c>
      <c r="AE57" s="116" t="s">
        <v>402</v>
      </c>
      <c r="AF57" s="116" t="s">
        <v>184</v>
      </c>
      <c r="AG57" s="116" t="s">
        <v>184</v>
      </c>
      <c r="AH57" s="116">
        <v>138.97</v>
      </c>
      <c r="AI57" s="116">
        <v>136.67</v>
      </c>
      <c r="AJ57" s="116">
        <v>165.65</v>
      </c>
      <c r="AK57" s="116">
        <f>AJ57-AI57</f>
        <v>28.98</v>
      </c>
      <c r="AL57" s="116" t="s">
        <v>226</v>
      </c>
      <c r="AM57" s="116">
        <v>0</v>
      </c>
      <c r="AN57" s="116">
        <v>1927.8</v>
      </c>
      <c r="AO57" s="116">
        <v>2300</v>
      </c>
      <c r="AP57" s="116">
        <f>AO57-AN57</f>
        <v>372.2</v>
      </c>
      <c r="AQ57" s="116" t="s">
        <v>226</v>
      </c>
      <c r="AR57" s="116">
        <v>50.2</v>
      </c>
      <c r="AS57" s="116">
        <v>150</v>
      </c>
      <c r="AT57" s="116">
        <f>AS57-AR57</f>
        <v>99.8</v>
      </c>
      <c r="AU57" s="116" t="str">
        <f>IF(AT57&gt;0,"是","否")</f>
        <v>是</v>
      </c>
      <c r="AV57" s="116">
        <v>0</v>
      </c>
      <c r="AW57" s="116">
        <v>4</v>
      </c>
      <c r="AX57" s="116">
        <f>AV57-AW57</f>
        <v>-4</v>
      </c>
      <c r="AY57" s="116" t="s">
        <v>228</v>
      </c>
      <c r="AZ57" s="116" t="s">
        <v>341</v>
      </c>
      <c r="BA57" s="176">
        <v>1</v>
      </c>
      <c r="BB57" s="176">
        <v>1</v>
      </c>
      <c r="BC57" s="181" t="s">
        <v>445</v>
      </c>
    </row>
    <row r="58" s="27" customFormat="1" ht="41" hidden="1" customHeight="1" spans="1:55">
      <c r="A58" s="98">
        <v>53</v>
      </c>
      <c r="B58" s="116" t="s">
        <v>22</v>
      </c>
      <c r="C58" s="203" t="s">
        <v>20</v>
      </c>
      <c r="D58" s="203"/>
      <c r="E58" s="118" t="s">
        <v>184</v>
      </c>
      <c r="F58" s="118" t="s">
        <v>184</v>
      </c>
      <c r="G58" s="118" t="s">
        <v>184</v>
      </c>
      <c r="H58" s="118" t="s">
        <v>184</v>
      </c>
      <c r="I58" s="104" t="s">
        <v>184</v>
      </c>
      <c r="J58" s="118" t="s">
        <v>184</v>
      </c>
      <c r="K58" s="117" t="s">
        <v>184</v>
      </c>
      <c r="L58" s="203">
        <f>SUM(L31:L57)</f>
        <v>30</v>
      </c>
      <c r="M58" s="108" t="s">
        <v>184</v>
      </c>
      <c r="N58" s="108" t="s">
        <v>184</v>
      </c>
      <c r="O58" s="107" t="s">
        <v>184</v>
      </c>
      <c r="P58" s="118" t="s">
        <v>184</v>
      </c>
      <c r="Q58" s="118" t="s">
        <v>184</v>
      </c>
      <c r="R58" s="118" t="s">
        <v>184</v>
      </c>
      <c r="S58" s="118" t="s">
        <v>184</v>
      </c>
      <c r="T58" s="118" t="s">
        <v>184</v>
      </c>
      <c r="U58" s="118" t="s">
        <v>184</v>
      </c>
      <c r="V58" s="118" t="s">
        <v>184</v>
      </c>
      <c r="W58" s="118" t="s">
        <v>184</v>
      </c>
      <c r="X58" s="118" t="s">
        <v>184</v>
      </c>
      <c r="Y58" s="118" t="s">
        <v>184</v>
      </c>
      <c r="Z58" s="118" t="s">
        <v>184</v>
      </c>
      <c r="AA58" s="118" t="s">
        <v>184</v>
      </c>
      <c r="AB58" s="118" t="s">
        <v>184</v>
      </c>
      <c r="AC58" s="118" t="s">
        <v>184</v>
      </c>
      <c r="AD58" s="118" t="s">
        <v>184</v>
      </c>
      <c r="AE58" s="118" t="s">
        <v>184</v>
      </c>
      <c r="AF58" s="118" t="s">
        <v>184</v>
      </c>
      <c r="AG58" s="118" t="s">
        <v>184</v>
      </c>
      <c r="AH58" s="118" t="s">
        <v>184</v>
      </c>
      <c r="AI58" s="118" t="s">
        <v>184</v>
      </c>
      <c r="AJ58" s="118" t="s">
        <v>184</v>
      </c>
      <c r="AK58" s="118" t="s">
        <v>184</v>
      </c>
      <c r="AL58" s="118" t="s">
        <v>184</v>
      </c>
      <c r="AM58" s="118" t="s">
        <v>184</v>
      </c>
      <c r="AN58" s="118" t="s">
        <v>184</v>
      </c>
      <c r="AO58" s="118" t="s">
        <v>184</v>
      </c>
      <c r="AP58" s="118" t="s">
        <v>184</v>
      </c>
      <c r="AQ58" s="118" t="s">
        <v>184</v>
      </c>
      <c r="AR58" s="118" t="s">
        <v>184</v>
      </c>
      <c r="AS58" s="118" t="s">
        <v>184</v>
      </c>
      <c r="AT58" s="118" t="s">
        <v>184</v>
      </c>
      <c r="AU58" s="118" t="s">
        <v>184</v>
      </c>
      <c r="AV58" s="118" t="s">
        <v>184</v>
      </c>
      <c r="AW58" s="118" t="s">
        <v>184</v>
      </c>
      <c r="AX58" s="118" t="s">
        <v>184</v>
      </c>
      <c r="AY58" s="118" t="s">
        <v>184</v>
      </c>
      <c r="AZ58" s="118" t="s">
        <v>184</v>
      </c>
      <c r="BA58" s="203">
        <f>SUM(BA31:BA57)</f>
        <v>30</v>
      </c>
      <c r="BB58" s="203">
        <f>SUM(BB31:BB57)</f>
        <v>30</v>
      </c>
      <c r="BC58" s="231"/>
    </row>
    <row r="59" s="27" customFormat="1" ht="41" hidden="1" customHeight="1" spans="1:55">
      <c r="A59" s="98">
        <v>54</v>
      </c>
      <c r="B59" s="116" t="s">
        <v>22</v>
      </c>
      <c r="C59" s="203" t="s">
        <v>21</v>
      </c>
      <c r="D59" s="203"/>
      <c r="E59" s="118" t="s">
        <v>184</v>
      </c>
      <c r="F59" s="118" t="s">
        <v>184</v>
      </c>
      <c r="G59" s="118" t="s">
        <v>184</v>
      </c>
      <c r="H59" s="118" t="s">
        <v>184</v>
      </c>
      <c r="I59" s="104" t="s">
        <v>184</v>
      </c>
      <c r="J59" s="118" t="s">
        <v>184</v>
      </c>
      <c r="K59" s="117" t="s">
        <v>184</v>
      </c>
      <c r="L59" s="203">
        <f>L58+SUM(L28:L30)</f>
        <v>33</v>
      </c>
      <c r="M59" s="108" t="s">
        <v>184</v>
      </c>
      <c r="N59" s="108" t="s">
        <v>184</v>
      </c>
      <c r="O59" s="107" t="s">
        <v>184</v>
      </c>
      <c r="P59" s="118" t="s">
        <v>184</v>
      </c>
      <c r="Q59" s="118" t="s">
        <v>184</v>
      </c>
      <c r="R59" s="118" t="s">
        <v>184</v>
      </c>
      <c r="S59" s="118" t="s">
        <v>184</v>
      </c>
      <c r="T59" s="118" t="s">
        <v>184</v>
      </c>
      <c r="U59" s="118" t="s">
        <v>184</v>
      </c>
      <c r="V59" s="118" t="s">
        <v>184</v>
      </c>
      <c r="W59" s="118" t="s">
        <v>184</v>
      </c>
      <c r="X59" s="118" t="s">
        <v>184</v>
      </c>
      <c r="Y59" s="118" t="s">
        <v>184</v>
      </c>
      <c r="Z59" s="118" t="s">
        <v>184</v>
      </c>
      <c r="AA59" s="118" t="s">
        <v>184</v>
      </c>
      <c r="AB59" s="118" t="s">
        <v>184</v>
      </c>
      <c r="AC59" s="118" t="s">
        <v>184</v>
      </c>
      <c r="AD59" s="118" t="s">
        <v>184</v>
      </c>
      <c r="AE59" s="118" t="s">
        <v>184</v>
      </c>
      <c r="AF59" s="118" t="s">
        <v>184</v>
      </c>
      <c r="AG59" s="118" t="s">
        <v>184</v>
      </c>
      <c r="AH59" s="118" t="s">
        <v>184</v>
      </c>
      <c r="AI59" s="118" t="s">
        <v>184</v>
      </c>
      <c r="AJ59" s="118" t="s">
        <v>184</v>
      </c>
      <c r="AK59" s="118" t="s">
        <v>184</v>
      </c>
      <c r="AL59" s="118" t="s">
        <v>184</v>
      </c>
      <c r="AM59" s="118" t="s">
        <v>184</v>
      </c>
      <c r="AN59" s="118" t="s">
        <v>184</v>
      </c>
      <c r="AO59" s="118" t="s">
        <v>184</v>
      </c>
      <c r="AP59" s="118" t="s">
        <v>184</v>
      </c>
      <c r="AQ59" s="118" t="s">
        <v>184</v>
      </c>
      <c r="AR59" s="118" t="s">
        <v>184</v>
      </c>
      <c r="AS59" s="118" t="s">
        <v>184</v>
      </c>
      <c r="AT59" s="118" t="s">
        <v>184</v>
      </c>
      <c r="AU59" s="118" t="s">
        <v>184</v>
      </c>
      <c r="AV59" s="118" t="s">
        <v>184</v>
      </c>
      <c r="AW59" s="118" t="s">
        <v>184</v>
      </c>
      <c r="AX59" s="118" t="s">
        <v>184</v>
      </c>
      <c r="AY59" s="118" t="s">
        <v>184</v>
      </c>
      <c r="AZ59" s="118" t="s">
        <v>184</v>
      </c>
      <c r="BA59" s="203">
        <f>BA58+SUM(BA28:BA30)</f>
        <v>33</v>
      </c>
      <c r="BB59" s="203">
        <f>BB58+SUM(BB28:BB30)</f>
        <v>33</v>
      </c>
      <c r="BC59" s="231"/>
    </row>
    <row r="60" s="26" customFormat="1" ht="263" customHeight="1" spans="1:55">
      <c r="A60" s="98">
        <v>55</v>
      </c>
      <c r="B60" s="107" t="s">
        <v>32</v>
      </c>
      <c r="C60" s="107" t="s">
        <v>32</v>
      </c>
      <c r="D60" s="100" t="s">
        <v>217</v>
      </c>
      <c r="E60" s="107" t="s">
        <v>446</v>
      </c>
      <c r="F60" s="107" t="s">
        <v>447</v>
      </c>
      <c r="G60" s="102" t="s">
        <v>178</v>
      </c>
      <c r="H60" s="152" t="s">
        <v>179</v>
      </c>
      <c r="I60" s="105" t="s">
        <v>448</v>
      </c>
      <c r="J60" s="105" t="s">
        <v>9</v>
      </c>
      <c r="K60" s="153" t="s">
        <v>449</v>
      </c>
      <c r="L60" s="105">
        <v>1</v>
      </c>
      <c r="M60" s="100" t="s">
        <v>182</v>
      </c>
      <c r="N60" s="100" t="s">
        <v>183</v>
      </c>
      <c r="O60" s="99" t="s">
        <v>184</v>
      </c>
      <c r="P60" s="99" t="s">
        <v>184</v>
      </c>
      <c r="Q60" s="99" t="s">
        <v>184</v>
      </c>
      <c r="R60" s="99" t="s">
        <v>184</v>
      </c>
      <c r="S60" s="99" t="s">
        <v>450</v>
      </c>
      <c r="T60" s="99" t="s">
        <v>451</v>
      </c>
      <c r="U60" s="99" t="s">
        <v>184</v>
      </c>
      <c r="V60" s="99" t="s">
        <v>184</v>
      </c>
      <c r="W60" s="99" t="s">
        <v>184</v>
      </c>
      <c r="X60" s="99" t="s">
        <v>187</v>
      </c>
      <c r="Y60" s="99" t="s">
        <v>188</v>
      </c>
      <c r="Z60" s="99" t="s">
        <v>240</v>
      </c>
      <c r="AA60" s="99" t="s">
        <v>205</v>
      </c>
      <c r="AB60" s="99" t="s">
        <v>191</v>
      </c>
      <c r="AC60" s="110" t="s">
        <v>452</v>
      </c>
      <c r="AD60" s="99" t="s">
        <v>193</v>
      </c>
      <c r="AE60" s="99" t="s">
        <v>194</v>
      </c>
      <c r="AF60" s="99" t="s">
        <v>184</v>
      </c>
      <c r="AG60" s="110" t="s">
        <v>453</v>
      </c>
      <c r="AH60" s="99">
        <v>1000.13</v>
      </c>
      <c r="AI60" s="99">
        <v>1012.12</v>
      </c>
      <c r="AJ60" s="99">
        <v>1010</v>
      </c>
      <c r="AK60" s="99">
        <f>AJ60-AI60</f>
        <v>-2.12</v>
      </c>
      <c r="AL60" s="99" t="s">
        <v>228</v>
      </c>
      <c r="AM60" s="99">
        <v>15.47</v>
      </c>
      <c r="AN60" s="99">
        <v>130479.83</v>
      </c>
      <c r="AO60" s="99">
        <v>140000</v>
      </c>
      <c r="AP60" s="99">
        <f>AO60-AN60</f>
        <v>9520.17</v>
      </c>
      <c r="AQ60" s="99" t="s">
        <v>226</v>
      </c>
      <c r="AR60" s="99">
        <v>6409.26</v>
      </c>
      <c r="AS60" s="99">
        <v>3000</v>
      </c>
      <c r="AT60" s="99">
        <f>AS60-AR60</f>
        <v>-3409.26</v>
      </c>
      <c r="AU60" s="99" t="s">
        <v>228</v>
      </c>
      <c r="AV60" s="99">
        <v>1</v>
      </c>
      <c r="AW60" s="99">
        <v>18</v>
      </c>
      <c r="AX60" s="99">
        <f>AV60-AW60</f>
        <v>-17</v>
      </c>
      <c r="AY60" s="99" t="s">
        <v>228</v>
      </c>
      <c r="AZ60" s="99" t="s">
        <v>215</v>
      </c>
      <c r="BA60" s="232">
        <v>0</v>
      </c>
      <c r="BB60" s="233">
        <v>9</v>
      </c>
      <c r="BC60" s="234" t="s">
        <v>454</v>
      </c>
    </row>
    <row r="61" s="26" customFormat="1" ht="168.75" spans="1:55">
      <c r="A61" s="98">
        <v>56</v>
      </c>
      <c r="B61" s="107" t="s">
        <v>32</v>
      </c>
      <c r="C61" s="107" t="s">
        <v>32</v>
      </c>
      <c r="D61" s="100" t="s">
        <v>217</v>
      </c>
      <c r="E61" s="107" t="s">
        <v>446</v>
      </c>
      <c r="F61" s="107" t="s">
        <v>447</v>
      </c>
      <c r="G61" s="102" t="s">
        <v>178</v>
      </c>
      <c r="H61" s="152" t="s">
        <v>179</v>
      </c>
      <c r="I61" s="105" t="s">
        <v>448</v>
      </c>
      <c r="J61" s="105" t="s">
        <v>9</v>
      </c>
      <c r="K61" s="153" t="s">
        <v>455</v>
      </c>
      <c r="L61" s="105">
        <v>1</v>
      </c>
      <c r="M61" s="100" t="s">
        <v>182</v>
      </c>
      <c r="N61" s="100" t="s">
        <v>183</v>
      </c>
      <c r="O61" s="99" t="s">
        <v>184</v>
      </c>
      <c r="P61" s="99" t="s">
        <v>184</v>
      </c>
      <c r="Q61" s="99" t="s">
        <v>184</v>
      </c>
      <c r="R61" s="99" t="s">
        <v>184</v>
      </c>
      <c r="S61" s="99" t="s">
        <v>450</v>
      </c>
      <c r="T61" s="99" t="s">
        <v>451</v>
      </c>
      <c r="U61" s="99" t="s">
        <v>184</v>
      </c>
      <c r="V61" s="99" t="s">
        <v>184</v>
      </c>
      <c r="W61" s="99" t="s">
        <v>184</v>
      </c>
      <c r="X61" s="99" t="s">
        <v>187</v>
      </c>
      <c r="Y61" s="99" t="s">
        <v>188</v>
      </c>
      <c r="Z61" s="99" t="s">
        <v>240</v>
      </c>
      <c r="AA61" s="99" t="s">
        <v>205</v>
      </c>
      <c r="AB61" s="99" t="s">
        <v>191</v>
      </c>
      <c r="AC61" s="110" t="s">
        <v>456</v>
      </c>
      <c r="AD61" s="99" t="s">
        <v>193</v>
      </c>
      <c r="AE61" s="99" t="s">
        <v>194</v>
      </c>
      <c r="AF61" s="99" t="s">
        <v>184</v>
      </c>
      <c r="AG61" s="99"/>
      <c r="AH61" s="99"/>
      <c r="AI61" s="99"/>
      <c r="AJ61" s="99"/>
      <c r="AK61" s="99"/>
      <c r="AL61" s="99"/>
      <c r="AM61" s="99"/>
      <c r="AN61" s="99"/>
      <c r="AO61" s="99"/>
      <c r="AP61" s="99"/>
      <c r="AQ61" s="99"/>
      <c r="AR61" s="99"/>
      <c r="AS61" s="99"/>
      <c r="AT61" s="99"/>
      <c r="AU61" s="99"/>
      <c r="AV61" s="99"/>
      <c r="AW61" s="99"/>
      <c r="AX61" s="99"/>
      <c r="AY61" s="99"/>
      <c r="AZ61" s="99" t="s">
        <v>215</v>
      </c>
      <c r="BA61" s="203">
        <v>1</v>
      </c>
      <c r="BB61" s="233"/>
      <c r="BC61" s="234"/>
    </row>
    <row r="62" s="26" customFormat="1" ht="131.25" spans="1:55">
      <c r="A62" s="98">
        <v>57</v>
      </c>
      <c r="B62" s="107" t="s">
        <v>32</v>
      </c>
      <c r="C62" s="107" t="s">
        <v>32</v>
      </c>
      <c r="D62" s="100" t="s">
        <v>217</v>
      </c>
      <c r="E62" s="107" t="s">
        <v>446</v>
      </c>
      <c r="F62" s="107" t="s">
        <v>447</v>
      </c>
      <c r="G62" s="102" t="s">
        <v>178</v>
      </c>
      <c r="H62" s="152" t="s">
        <v>179</v>
      </c>
      <c r="I62" s="105" t="s">
        <v>448</v>
      </c>
      <c r="J62" s="105" t="s">
        <v>9</v>
      </c>
      <c r="K62" s="153" t="s">
        <v>457</v>
      </c>
      <c r="L62" s="105">
        <v>1</v>
      </c>
      <c r="M62" s="100" t="s">
        <v>182</v>
      </c>
      <c r="N62" s="100" t="s">
        <v>183</v>
      </c>
      <c r="O62" s="99" t="s">
        <v>184</v>
      </c>
      <c r="P62" s="99" t="s">
        <v>184</v>
      </c>
      <c r="Q62" s="99" t="s">
        <v>184</v>
      </c>
      <c r="R62" s="99" t="s">
        <v>184</v>
      </c>
      <c r="S62" s="99" t="s">
        <v>458</v>
      </c>
      <c r="T62" s="99" t="s">
        <v>459</v>
      </c>
      <c r="U62" s="99" t="s">
        <v>184</v>
      </c>
      <c r="V62" s="99" t="s">
        <v>184</v>
      </c>
      <c r="W62" s="99" t="s">
        <v>184</v>
      </c>
      <c r="X62" s="99" t="s">
        <v>187</v>
      </c>
      <c r="Y62" s="99" t="s">
        <v>188</v>
      </c>
      <c r="Z62" s="99" t="s">
        <v>240</v>
      </c>
      <c r="AA62" s="99" t="s">
        <v>205</v>
      </c>
      <c r="AB62" s="99" t="s">
        <v>191</v>
      </c>
      <c r="AC62" s="110" t="s">
        <v>460</v>
      </c>
      <c r="AD62" s="99" t="s">
        <v>193</v>
      </c>
      <c r="AE62" s="99" t="s">
        <v>194</v>
      </c>
      <c r="AF62" s="99" t="s">
        <v>184</v>
      </c>
      <c r="AG62" s="99"/>
      <c r="AH62" s="99"/>
      <c r="AI62" s="99"/>
      <c r="AJ62" s="99"/>
      <c r="AK62" s="99"/>
      <c r="AL62" s="99"/>
      <c r="AM62" s="99"/>
      <c r="AN62" s="99"/>
      <c r="AO62" s="99"/>
      <c r="AP62" s="99"/>
      <c r="AQ62" s="99"/>
      <c r="AR62" s="99"/>
      <c r="AS62" s="99"/>
      <c r="AT62" s="99"/>
      <c r="AU62" s="99"/>
      <c r="AV62" s="99"/>
      <c r="AW62" s="99"/>
      <c r="AX62" s="99"/>
      <c r="AY62" s="99"/>
      <c r="AZ62" s="99" t="s">
        <v>215</v>
      </c>
      <c r="BA62" s="235">
        <v>0</v>
      </c>
      <c r="BB62" s="233"/>
      <c r="BC62" s="234"/>
    </row>
    <row r="63" s="26" customFormat="1" ht="187.5" spans="1:55">
      <c r="A63" s="98">
        <v>58</v>
      </c>
      <c r="B63" s="107" t="s">
        <v>32</v>
      </c>
      <c r="C63" s="107" t="s">
        <v>32</v>
      </c>
      <c r="D63" s="100" t="s">
        <v>217</v>
      </c>
      <c r="E63" s="107" t="s">
        <v>446</v>
      </c>
      <c r="F63" s="107" t="s">
        <v>447</v>
      </c>
      <c r="G63" s="102" t="s">
        <v>197</v>
      </c>
      <c r="H63" s="152" t="s">
        <v>179</v>
      </c>
      <c r="I63" s="105" t="s">
        <v>461</v>
      </c>
      <c r="J63" s="105" t="s">
        <v>10</v>
      </c>
      <c r="K63" s="153" t="s">
        <v>462</v>
      </c>
      <c r="L63" s="105">
        <v>1</v>
      </c>
      <c r="M63" s="100" t="s">
        <v>182</v>
      </c>
      <c r="N63" s="100" t="s">
        <v>187</v>
      </c>
      <c r="O63" s="99" t="s">
        <v>184</v>
      </c>
      <c r="P63" s="99" t="s">
        <v>184</v>
      </c>
      <c r="Q63" s="99" t="s">
        <v>184</v>
      </c>
      <c r="R63" s="99" t="s">
        <v>184</v>
      </c>
      <c r="S63" s="99" t="s">
        <v>463</v>
      </c>
      <c r="T63" s="99" t="s">
        <v>464</v>
      </c>
      <c r="U63" s="99" t="s">
        <v>184</v>
      </c>
      <c r="V63" s="99" t="s">
        <v>184</v>
      </c>
      <c r="W63" s="99" t="s">
        <v>184</v>
      </c>
      <c r="X63" s="99" t="s">
        <v>212</v>
      </c>
      <c r="Y63" s="99" t="s">
        <v>187</v>
      </c>
      <c r="Z63" s="99" t="s">
        <v>184</v>
      </c>
      <c r="AA63" s="99" t="s">
        <v>322</v>
      </c>
      <c r="AB63" s="99" t="s">
        <v>187</v>
      </c>
      <c r="AC63" s="110" t="s">
        <v>465</v>
      </c>
      <c r="AD63" s="99" t="s">
        <v>193</v>
      </c>
      <c r="AE63" s="99" t="s">
        <v>194</v>
      </c>
      <c r="AF63" s="110"/>
      <c r="AG63" s="99"/>
      <c r="AH63" s="99"/>
      <c r="AI63" s="99"/>
      <c r="AJ63" s="99"/>
      <c r="AK63" s="99"/>
      <c r="AL63" s="99"/>
      <c r="AM63" s="99"/>
      <c r="AN63" s="99"/>
      <c r="AO63" s="99"/>
      <c r="AP63" s="99"/>
      <c r="AQ63" s="99"/>
      <c r="AR63" s="99"/>
      <c r="AS63" s="99"/>
      <c r="AT63" s="99"/>
      <c r="AU63" s="99"/>
      <c r="AV63" s="99"/>
      <c r="AW63" s="99"/>
      <c r="AX63" s="99"/>
      <c r="AY63" s="99"/>
      <c r="AZ63" s="99" t="s">
        <v>215</v>
      </c>
      <c r="BA63" s="203">
        <v>1</v>
      </c>
      <c r="BB63" s="233"/>
      <c r="BC63" s="234"/>
    </row>
    <row r="64" s="26" customFormat="1" ht="168.75" spans="1:55">
      <c r="A64" s="98">
        <v>59</v>
      </c>
      <c r="B64" s="107" t="s">
        <v>32</v>
      </c>
      <c r="C64" s="107" t="s">
        <v>32</v>
      </c>
      <c r="D64" s="100" t="s">
        <v>217</v>
      </c>
      <c r="E64" s="107" t="s">
        <v>446</v>
      </c>
      <c r="F64" s="107" t="s">
        <v>447</v>
      </c>
      <c r="G64" s="102" t="s">
        <v>197</v>
      </c>
      <c r="H64" s="152" t="s">
        <v>179</v>
      </c>
      <c r="I64" s="105" t="s">
        <v>466</v>
      </c>
      <c r="J64" s="105" t="s">
        <v>10</v>
      </c>
      <c r="K64" s="153" t="s">
        <v>467</v>
      </c>
      <c r="L64" s="105">
        <v>1</v>
      </c>
      <c r="M64" s="100" t="s">
        <v>182</v>
      </c>
      <c r="N64" s="100" t="s">
        <v>187</v>
      </c>
      <c r="O64" s="99" t="s">
        <v>184</v>
      </c>
      <c r="P64" s="178" t="s">
        <v>187</v>
      </c>
      <c r="Q64" s="99" t="s">
        <v>187</v>
      </c>
      <c r="R64" s="178" t="s">
        <v>184</v>
      </c>
      <c r="S64" s="99" t="s">
        <v>468</v>
      </c>
      <c r="T64" s="178" t="s">
        <v>469</v>
      </c>
      <c r="U64" s="178" t="s">
        <v>184</v>
      </c>
      <c r="V64" s="99" t="s">
        <v>184</v>
      </c>
      <c r="W64" s="178" t="s">
        <v>184</v>
      </c>
      <c r="X64" s="99" t="s">
        <v>187</v>
      </c>
      <c r="Y64" s="178" t="s">
        <v>321</v>
      </c>
      <c r="Z64" s="178" t="s">
        <v>184</v>
      </c>
      <c r="AA64" s="99" t="s">
        <v>322</v>
      </c>
      <c r="AB64" s="178" t="s">
        <v>187</v>
      </c>
      <c r="AC64" s="110" t="s">
        <v>470</v>
      </c>
      <c r="AD64" s="178" t="s">
        <v>193</v>
      </c>
      <c r="AE64" s="99" t="s">
        <v>194</v>
      </c>
      <c r="AF64" s="180"/>
      <c r="AG64" s="99"/>
      <c r="AH64" s="178"/>
      <c r="AI64" s="178"/>
      <c r="AJ64" s="99"/>
      <c r="AK64" s="178"/>
      <c r="AL64" s="99"/>
      <c r="AM64" s="178"/>
      <c r="AN64" s="178"/>
      <c r="AO64" s="99"/>
      <c r="AP64" s="178"/>
      <c r="AQ64" s="99"/>
      <c r="AR64" s="178"/>
      <c r="AS64" s="99"/>
      <c r="AT64" s="178"/>
      <c r="AU64" s="99"/>
      <c r="AV64" s="178"/>
      <c r="AW64" s="178"/>
      <c r="AX64" s="99"/>
      <c r="AY64" s="178"/>
      <c r="AZ64" s="99" t="s">
        <v>215</v>
      </c>
      <c r="BA64" s="235">
        <v>0</v>
      </c>
      <c r="BB64" s="233"/>
      <c r="BC64" s="234"/>
    </row>
    <row r="65" s="26" customFormat="1" ht="206.25" spans="1:55">
      <c r="A65" s="98">
        <v>60</v>
      </c>
      <c r="B65" s="107" t="s">
        <v>32</v>
      </c>
      <c r="C65" s="107" t="s">
        <v>32</v>
      </c>
      <c r="D65" s="100" t="s">
        <v>217</v>
      </c>
      <c r="E65" s="107" t="s">
        <v>446</v>
      </c>
      <c r="F65" s="107" t="s">
        <v>447</v>
      </c>
      <c r="G65" s="102" t="s">
        <v>197</v>
      </c>
      <c r="H65" s="152" t="s">
        <v>179</v>
      </c>
      <c r="I65" s="105" t="s">
        <v>471</v>
      </c>
      <c r="J65" s="105" t="s">
        <v>10</v>
      </c>
      <c r="K65" s="153" t="s">
        <v>472</v>
      </c>
      <c r="L65" s="105">
        <v>1</v>
      </c>
      <c r="M65" s="100" t="s">
        <v>182</v>
      </c>
      <c r="N65" s="100" t="s">
        <v>187</v>
      </c>
      <c r="O65" s="99" t="s">
        <v>184</v>
      </c>
      <c r="P65" s="178" t="s">
        <v>187</v>
      </c>
      <c r="Q65" s="99" t="s">
        <v>187</v>
      </c>
      <c r="R65" s="178" t="s">
        <v>184</v>
      </c>
      <c r="S65" s="99" t="s">
        <v>473</v>
      </c>
      <c r="T65" s="178" t="s">
        <v>474</v>
      </c>
      <c r="U65" s="178" t="s">
        <v>184</v>
      </c>
      <c r="V65" s="99" t="s">
        <v>184</v>
      </c>
      <c r="W65" s="178" t="s">
        <v>184</v>
      </c>
      <c r="X65" s="99" t="s">
        <v>187</v>
      </c>
      <c r="Y65" s="178" t="s">
        <v>321</v>
      </c>
      <c r="Z65" s="178" t="s">
        <v>475</v>
      </c>
      <c r="AA65" s="99" t="s">
        <v>322</v>
      </c>
      <c r="AB65" s="178" t="s">
        <v>187</v>
      </c>
      <c r="AC65" s="110" t="s">
        <v>476</v>
      </c>
      <c r="AD65" s="178" t="s">
        <v>193</v>
      </c>
      <c r="AE65" s="99" t="s">
        <v>194</v>
      </c>
      <c r="AF65" s="180"/>
      <c r="AG65" s="99"/>
      <c r="AH65" s="178"/>
      <c r="AI65" s="178"/>
      <c r="AJ65" s="99"/>
      <c r="AK65" s="178"/>
      <c r="AL65" s="99"/>
      <c r="AM65" s="178"/>
      <c r="AN65" s="178"/>
      <c r="AO65" s="99"/>
      <c r="AP65" s="178"/>
      <c r="AQ65" s="99"/>
      <c r="AR65" s="178"/>
      <c r="AS65" s="99"/>
      <c r="AT65" s="178"/>
      <c r="AU65" s="99"/>
      <c r="AV65" s="178"/>
      <c r="AW65" s="178"/>
      <c r="AX65" s="99"/>
      <c r="AY65" s="178"/>
      <c r="AZ65" s="99" t="s">
        <v>215</v>
      </c>
      <c r="BA65" s="203">
        <v>1</v>
      </c>
      <c r="BB65" s="233"/>
      <c r="BC65" s="234"/>
    </row>
    <row r="66" s="26" customFormat="1" ht="365" customHeight="1" spans="1:55">
      <c r="A66" s="98">
        <v>61</v>
      </c>
      <c r="B66" s="107" t="s">
        <v>32</v>
      </c>
      <c r="C66" s="107" t="s">
        <v>32</v>
      </c>
      <c r="D66" s="100" t="s">
        <v>217</v>
      </c>
      <c r="E66" s="107" t="s">
        <v>446</v>
      </c>
      <c r="F66" s="107" t="s">
        <v>447</v>
      </c>
      <c r="G66" s="102" t="s">
        <v>197</v>
      </c>
      <c r="H66" s="152" t="s">
        <v>179</v>
      </c>
      <c r="I66" s="105" t="s">
        <v>471</v>
      </c>
      <c r="J66" s="105" t="s">
        <v>10</v>
      </c>
      <c r="K66" s="153" t="s">
        <v>477</v>
      </c>
      <c r="L66" s="105">
        <v>1</v>
      </c>
      <c r="M66" s="100" t="s">
        <v>182</v>
      </c>
      <c r="N66" s="100" t="s">
        <v>187</v>
      </c>
      <c r="O66" s="99" t="s">
        <v>184</v>
      </c>
      <c r="P66" s="178" t="s">
        <v>187</v>
      </c>
      <c r="Q66" s="99" t="s">
        <v>187</v>
      </c>
      <c r="R66" s="178" t="s">
        <v>184</v>
      </c>
      <c r="S66" s="99" t="s">
        <v>478</v>
      </c>
      <c r="T66" s="178" t="s">
        <v>479</v>
      </c>
      <c r="U66" s="178" t="s">
        <v>184</v>
      </c>
      <c r="V66" s="99" t="s">
        <v>184</v>
      </c>
      <c r="W66" s="178" t="s">
        <v>184</v>
      </c>
      <c r="X66" s="99" t="s">
        <v>212</v>
      </c>
      <c r="Y66" s="178" t="s">
        <v>321</v>
      </c>
      <c r="Z66" s="178" t="s">
        <v>475</v>
      </c>
      <c r="AA66" s="99" t="s">
        <v>322</v>
      </c>
      <c r="AB66" s="178" t="s">
        <v>187</v>
      </c>
      <c r="AC66" s="110" t="s">
        <v>480</v>
      </c>
      <c r="AD66" s="178" t="s">
        <v>193</v>
      </c>
      <c r="AE66" s="99" t="s">
        <v>194</v>
      </c>
      <c r="AF66" s="180"/>
      <c r="AG66" s="99"/>
      <c r="AH66" s="178"/>
      <c r="AI66" s="178"/>
      <c r="AJ66" s="99"/>
      <c r="AK66" s="178"/>
      <c r="AL66" s="99"/>
      <c r="AM66" s="178"/>
      <c r="AN66" s="178"/>
      <c r="AO66" s="99"/>
      <c r="AP66" s="178"/>
      <c r="AQ66" s="99"/>
      <c r="AR66" s="178"/>
      <c r="AS66" s="99"/>
      <c r="AT66" s="178"/>
      <c r="AU66" s="99"/>
      <c r="AV66" s="178"/>
      <c r="AW66" s="178"/>
      <c r="AX66" s="99"/>
      <c r="AY66" s="178"/>
      <c r="AZ66" s="99" t="s">
        <v>215</v>
      </c>
      <c r="BA66" s="203">
        <v>1</v>
      </c>
      <c r="BB66" s="233"/>
      <c r="BC66" s="234"/>
    </row>
    <row r="67" s="26" customFormat="1" ht="375" spans="1:55">
      <c r="A67" s="98">
        <v>62</v>
      </c>
      <c r="B67" s="107" t="s">
        <v>32</v>
      </c>
      <c r="C67" s="107" t="s">
        <v>32</v>
      </c>
      <c r="D67" s="100" t="s">
        <v>217</v>
      </c>
      <c r="E67" s="107" t="s">
        <v>446</v>
      </c>
      <c r="F67" s="107" t="s">
        <v>447</v>
      </c>
      <c r="G67" s="102" t="s">
        <v>197</v>
      </c>
      <c r="H67" s="152" t="s">
        <v>179</v>
      </c>
      <c r="I67" s="105" t="s">
        <v>481</v>
      </c>
      <c r="J67" s="105" t="s">
        <v>10</v>
      </c>
      <c r="K67" s="153" t="s">
        <v>482</v>
      </c>
      <c r="L67" s="105">
        <v>1</v>
      </c>
      <c r="M67" s="100" t="s">
        <v>182</v>
      </c>
      <c r="N67" s="100" t="s">
        <v>187</v>
      </c>
      <c r="O67" s="99" t="s">
        <v>184</v>
      </c>
      <c r="P67" s="178" t="s">
        <v>187</v>
      </c>
      <c r="Q67" s="99" t="s">
        <v>187</v>
      </c>
      <c r="R67" s="178" t="s">
        <v>184</v>
      </c>
      <c r="S67" s="99" t="s">
        <v>483</v>
      </c>
      <c r="T67" s="178" t="s">
        <v>484</v>
      </c>
      <c r="U67" s="178" t="s">
        <v>184</v>
      </c>
      <c r="V67" s="99" t="s">
        <v>184</v>
      </c>
      <c r="W67" s="178" t="s">
        <v>184</v>
      </c>
      <c r="X67" s="99" t="s">
        <v>212</v>
      </c>
      <c r="Y67" s="178" t="s">
        <v>187</v>
      </c>
      <c r="Z67" s="178" t="s">
        <v>184</v>
      </c>
      <c r="AA67" s="99" t="s">
        <v>322</v>
      </c>
      <c r="AB67" s="178" t="s">
        <v>187</v>
      </c>
      <c r="AC67" s="110" t="s">
        <v>485</v>
      </c>
      <c r="AD67" s="178" t="s">
        <v>193</v>
      </c>
      <c r="AE67" s="99" t="s">
        <v>194</v>
      </c>
      <c r="AF67" s="180"/>
      <c r="AG67" s="99"/>
      <c r="AH67" s="178"/>
      <c r="AI67" s="178"/>
      <c r="AJ67" s="99"/>
      <c r="AK67" s="178"/>
      <c r="AL67" s="99"/>
      <c r="AM67" s="178"/>
      <c r="AN67" s="178"/>
      <c r="AO67" s="99"/>
      <c r="AP67" s="178"/>
      <c r="AQ67" s="99"/>
      <c r="AR67" s="178"/>
      <c r="AS67" s="99"/>
      <c r="AT67" s="178"/>
      <c r="AU67" s="99"/>
      <c r="AV67" s="178"/>
      <c r="AW67" s="178"/>
      <c r="AX67" s="99"/>
      <c r="AY67" s="178"/>
      <c r="AZ67" s="99" t="s">
        <v>215</v>
      </c>
      <c r="BA67" s="203">
        <v>1</v>
      </c>
      <c r="BB67" s="233"/>
      <c r="BC67" s="234"/>
    </row>
    <row r="68" s="26" customFormat="1" ht="93.75" spans="1:55">
      <c r="A68" s="98">
        <v>63</v>
      </c>
      <c r="B68" s="107" t="s">
        <v>32</v>
      </c>
      <c r="C68" s="107" t="s">
        <v>32</v>
      </c>
      <c r="D68" s="100" t="s">
        <v>217</v>
      </c>
      <c r="E68" s="107" t="s">
        <v>446</v>
      </c>
      <c r="F68" s="107" t="s">
        <v>447</v>
      </c>
      <c r="G68" s="102" t="s">
        <v>197</v>
      </c>
      <c r="H68" s="152" t="s">
        <v>179</v>
      </c>
      <c r="I68" s="105" t="s">
        <v>486</v>
      </c>
      <c r="J68" s="105" t="s">
        <v>9</v>
      </c>
      <c r="K68" s="153" t="s">
        <v>487</v>
      </c>
      <c r="L68" s="105">
        <v>1</v>
      </c>
      <c r="M68" s="100" t="s">
        <v>182</v>
      </c>
      <c r="N68" s="100" t="s">
        <v>187</v>
      </c>
      <c r="O68" s="99" t="s">
        <v>184</v>
      </c>
      <c r="P68" s="178" t="s">
        <v>187</v>
      </c>
      <c r="Q68" s="99" t="s">
        <v>187</v>
      </c>
      <c r="R68" s="178" t="s">
        <v>184</v>
      </c>
      <c r="S68" s="99" t="s">
        <v>488</v>
      </c>
      <c r="T68" s="178" t="s">
        <v>489</v>
      </c>
      <c r="U68" s="178" t="s">
        <v>184</v>
      </c>
      <c r="V68" s="99" t="s">
        <v>184</v>
      </c>
      <c r="W68" s="178" t="s">
        <v>184</v>
      </c>
      <c r="X68" s="99" t="s">
        <v>187</v>
      </c>
      <c r="Y68" s="178" t="s">
        <v>187</v>
      </c>
      <c r="Z68" s="178" t="s">
        <v>184</v>
      </c>
      <c r="AA68" s="99" t="s">
        <v>322</v>
      </c>
      <c r="AB68" s="178" t="s">
        <v>187</v>
      </c>
      <c r="AC68" s="110" t="s">
        <v>490</v>
      </c>
      <c r="AD68" s="178" t="s">
        <v>193</v>
      </c>
      <c r="AE68" s="99" t="s">
        <v>194</v>
      </c>
      <c r="AF68" s="180"/>
      <c r="AG68" s="99"/>
      <c r="AH68" s="178"/>
      <c r="AI68" s="178"/>
      <c r="AJ68" s="99"/>
      <c r="AK68" s="178"/>
      <c r="AL68" s="99"/>
      <c r="AM68" s="178"/>
      <c r="AN68" s="178"/>
      <c r="AO68" s="99"/>
      <c r="AP68" s="178"/>
      <c r="AQ68" s="99"/>
      <c r="AR68" s="178"/>
      <c r="AS68" s="99"/>
      <c r="AT68" s="178"/>
      <c r="AU68" s="99"/>
      <c r="AV68" s="178"/>
      <c r="AW68" s="178"/>
      <c r="AX68" s="99"/>
      <c r="AY68" s="178"/>
      <c r="AZ68" s="99" t="s">
        <v>215</v>
      </c>
      <c r="BA68" s="203">
        <v>1</v>
      </c>
      <c r="BB68" s="233"/>
      <c r="BC68" s="234"/>
    </row>
    <row r="69" s="26" customFormat="1" ht="131.25" spans="1:55">
      <c r="A69" s="98">
        <v>64</v>
      </c>
      <c r="B69" s="107" t="s">
        <v>32</v>
      </c>
      <c r="C69" s="107" t="s">
        <v>32</v>
      </c>
      <c r="D69" s="100" t="s">
        <v>217</v>
      </c>
      <c r="E69" s="107" t="s">
        <v>446</v>
      </c>
      <c r="F69" s="107" t="s">
        <v>447</v>
      </c>
      <c r="G69" s="102" t="s">
        <v>178</v>
      </c>
      <c r="H69" s="152" t="s">
        <v>207</v>
      </c>
      <c r="I69" s="105" t="s">
        <v>220</v>
      </c>
      <c r="J69" s="105" t="s">
        <v>9</v>
      </c>
      <c r="K69" s="153" t="s">
        <v>491</v>
      </c>
      <c r="L69" s="105">
        <v>1</v>
      </c>
      <c r="M69" s="100" t="s">
        <v>182</v>
      </c>
      <c r="N69" s="100" t="s">
        <v>183</v>
      </c>
      <c r="O69" s="99" t="s">
        <v>184</v>
      </c>
      <c r="P69" s="99" t="s">
        <v>184</v>
      </c>
      <c r="Q69" s="99" t="s">
        <v>184</v>
      </c>
      <c r="R69" s="99" t="s">
        <v>184</v>
      </c>
      <c r="S69" s="99" t="s">
        <v>492</v>
      </c>
      <c r="T69" s="99" t="s">
        <v>493</v>
      </c>
      <c r="U69" s="99" t="s">
        <v>184</v>
      </c>
      <c r="V69" s="99" t="s">
        <v>184</v>
      </c>
      <c r="W69" s="99" t="s">
        <v>184</v>
      </c>
      <c r="X69" s="99" t="s">
        <v>187</v>
      </c>
      <c r="Y69" s="99" t="s">
        <v>188</v>
      </c>
      <c r="Z69" s="99" t="s">
        <v>494</v>
      </c>
      <c r="AA69" s="99" t="s">
        <v>205</v>
      </c>
      <c r="AB69" s="99" t="s">
        <v>191</v>
      </c>
      <c r="AC69" s="110" t="s">
        <v>495</v>
      </c>
      <c r="AD69" s="99" t="s">
        <v>193</v>
      </c>
      <c r="AE69" s="99" t="s">
        <v>194</v>
      </c>
      <c r="AF69" s="99" t="s">
        <v>184</v>
      </c>
      <c r="AG69" s="99"/>
      <c r="AH69" s="99"/>
      <c r="AI69" s="99"/>
      <c r="AJ69" s="99"/>
      <c r="AK69" s="99"/>
      <c r="AL69" s="99"/>
      <c r="AM69" s="99"/>
      <c r="AN69" s="99"/>
      <c r="AO69" s="99"/>
      <c r="AP69" s="99"/>
      <c r="AQ69" s="99"/>
      <c r="AR69" s="99"/>
      <c r="AS69" s="99"/>
      <c r="AT69" s="99"/>
      <c r="AU69" s="99"/>
      <c r="AV69" s="99"/>
      <c r="AW69" s="99"/>
      <c r="AX69" s="99"/>
      <c r="AY69" s="99"/>
      <c r="AZ69" s="99" t="s">
        <v>215</v>
      </c>
      <c r="BA69" s="235">
        <v>0</v>
      </c>
      <c r="BB69" s="233"/>
      <c r="BC69" s="234"/>
    </row>
    <row r="70" s="26" customFormat="1" ht="150" spans="1:55">
      <c r="A70" s="98">
        <v>65</v>
      </c>
      <c r="B70" s="107" t="s">
        <v>32</v>
      </c>
      <c r="C70" s="107" t="s">
        <v>32</v>
      </c>
      <c r="D70" s="100" t="s">
        <v>217</v>
      </c>
      <c r="E70" s="107" t="s">
        <v>446</v>
      </c>
      <c r="F70" s="107" t="s">
        <v>447</v>
      </c>
      <c r="G70" s="102" t="s">
        <v>197</v>
      </c>
      <c r="H70" s="152" t="s">
        <v>207</v>
      </c>
      <c r="I70" s="105" t="s">
        <v>220</v>
      </c>
      <c r="J70" s="105" t="s">
        <v>9</v>
      </c>
      <c r="K70" s="153" t="s">
        <v>496</v>
      </c>
      <c r="L70" s="105">
        <v>1</v>
      </c>
      <c r="M70" s="100" t="s">
        <v>182</v>
      </c>
      <c r="N70" s="100" t="s">
        <v>187</v>
      </c>
      <c r="O70" s="99" t="s">
        <v>184</v>
      </c>
      <c r="P70" s="178" t="s">
        <v>187</v>
      </c>
      <c r="Q70" s="99" t="s">
        <v>187</v>
      </c>
      <c r="R70" s="178" t="s">
        <v>184</v>
      </c>
      <c r="S70" s="99" t="s">
        <v>497</v>
      </c>
      <c r="T70" s="178" t="s">
        <v>498</v>
      </c>
      <c r="U70" s="178" t="s">
        <v>184</v>
      </c>
      <c r="V70" s="99" t="s">
        <v>184</v>
      </c>
      <c r="W70" s="178" t="s">
        <v>184</v>
      </c>
      <c r="X70" s="99" t="s">
        <v>187</v>
      </c>
      <c r="Y70" s="178" t="s">
        <v>187</v>
      </c>
      <c r="Z70" s="178" t="s">
        <v>184</v>
      </c>
      <c r="AA70" s="99" t="s">
        <v>322</v>
      </c>
      <c r="AB70" s="178" t="s">
        <v>187</v>
      </c>
      <c r="AC70" s="110" t="s">
        <v>499</v>
      </c>
      <c r="AD70" s="178" t="s">
        <v>193</v>
      </c>
      <c r="AE70" s="99" t="s">
        <v>194</v>
      </c>
      <c r="AF70" s="180"/>
      <c r="AG70" s="99"/>
      <c r="AH70" s="178"/>
      <c r="AI70" s="178"/>
      <c r="AJ70" s="99"/>
      <c r="AK70" s="178"/>
      <c r="AL70" s="99"/>
      <c r="AM70" s="178"/>
      <c r="AN70" s="178"/>
      <c r="AO70" s="99"/>
      <c r="AP70" s="178"/>
      <c r="AQ70" s="99"/>
      <c r="AR70" s="178"/>
      <c r="AS70" s="99"/>
      <c r="AT70" s="178"/>
      <c r="AU70" s="99"/>
      <c r="AV70" s="178"/>
      <c r="AW70" s="178"/>
      <c r="AX70" s="99"/>
      <c r="AY70" s="178"/>
      <c r="AZ70" s="99" t="s">
        <v>215</v>
      </c>
      <c r="BA70" s="203">
        <v>1</v>
      </c>
      <c r="BB70" s="233"/>
      <c r="BC70" s="234"/>
    </row>
    <row r="71" s="26" customFormat="1" ht="112.5" spans="1:55">
      <c r="A71" s="98">
        <v>66</v>
      </c>
      <c r="B71" s="107" t="s">
        <v>32</v>
      </c>
      <c r="C71" s="107" t="s">
        <v>32</v>
      </c>
      <c r="D71" s="100" t="s">
        <v>217</v>
      </c>
      <c r="E71" s="107" t="s">
        <v>446</v>
      </c>
      <c r="F71" s="107" t="s">
        <v>447</v>
      </c>
      <c r="G71" s="102" t="s">
        <v>178</v>
      </c>
      <c r="H71" s="152" t="s">
        <v>207</v>
      </c>
      <c r="I71" s="105" t="s">
        <v>220</v>
      </c>
      <c r="J71" s="105" t="s">
        <v>9</v>
      </c>
      <c r="K71" s="153" t="s">
        <v>500</v>
      </c>
      <c r="L71" s="105">
        <v>1</v>
      </c>
      <c r="M71" s="100" t="s">
        <v>182</v>
      </c>
      <c r="N71" s="100" t="s">
        <v>183</v>
      </c>
      <c r="O71" s="99" t="s">
        <v>184</v>
      </c>
      <c r="P71" s="99" t="s">
        <v>184</v>
      </c>
      <c r="Q71" s="99" t="s">
        <v>184</v>
      </c>
      <c r="R71" s="99" t="s">
        <v>184</v>
      </c>
      <c r="S71" s="99" t="s">
        <v>501</v>
      </c>
      <c r="T71" s="99" t="s">
        <v>502</v>
      </c>
      <c r="U71" s="99" t="s">
        <v>184</v>
      </c>
      <c r="V71" s="99" t="s">
        <v>184</v>
      </c>
      <c r="W71" s="99" t="s">
        <v>184</v>
      </c>
      <c r="X71" s="99" t="s">
        <v>187</v>
      </c>
      <c r="Y71" s="99" t="s">
        <v>188</v>
      </c>
      <c r="Z71" s="99" t="s">
        <v>503</v>
      </c>
      <c r="AA71" s="99" t="s">
        <v>205</v>
      </c>
      <c r="AB71" s="99" t="s">
        <v>191</v>
      </c>
      <c r="AC71" s="110" t="s">
        <v>504</v>
      </c>
      <c r="AD71" s="99" t="s">
        <v>193</v>
      </c>
      <c r="AE71" s="99" t="s">
        <v>194</v>
      </c>
      <c r="AF71" s="99" t="s">
        <v>184</v>
      </c>
      <c r="AG71" s="99"/>
      <c r="AH71" s="99"/>
      <c r="AI71" s="99"/>
      <c r="AJ71" s="99"/>
      <c r="AK71" s="99"/>
      <c r="AL71" s="99"/>
      <c r="AM71" s="99"/>
      <c r="AN71" s="99"/>
      <c r="AO71" s="99"/>
      <c r="AP71" s="99"/>
      <c r="AQ71" s="99"/>
      <c r="AR71" s="99"/>
      <c r="AS71" s="99"/>
      <c r="AT71" s="99"/>
      <c r="AU71" s="99"/>
      <c r="AV71" s="99"/>
      <c r="AW71" s="99"/>
      <c r="AX71" s="99"/>
      <c r="AY71" s="99"/>
      <c r="AZ71" s="99" t="s">
        <v>215</v>
      </c>
      <c r="BA71" s="203">
        <v>1</v>
      </c>
      <c r="BB71" s="233"/>
      <c r="BC71" s="234"/>
    </row>
    <row r="72" s="26" customFormat="1" ht="131.25" spans="1:55">
      <c r="A72" s="98">
        <v>67</v>
      </c>
      <c r="B72" s="107" t="s">
        <v>32</v>
      </c>
      <c r="C72" s="107" t="s">
        <v>32</v>
      </c>
      <c r="D72" s="100" t="s">
        <v>217</v>
      </c>
      <c r="E72" s="107" t="s">
        <v>446</v>
      </c>
      <c r="F72" s="107" t="s">
        <v>447</v>
      </c>
      <c r="G72" s="102" t="s">
        <v>178</v>
      </c>
      <c r="H72" s="152" t="s">
        <v>207</v>
      </c>
      <c r="I72" s="105" t="s">
        <v>505</v>
      </c>
      <c r="J72" s="105" t="s">
        <v>9</v>
      </c>
      <c r="K72" s="153" t="s">
        <v>506</v>
      </c>
      <c r="L72" s="105">
        <v>1</v>
      </c>
      <c r="M72" s="100" t="s">
        <v>182</v>
      </c>
      <c r="N72" s="100" t="s">
        <v>183</v>
      </c>
      <c r="O72" s="99" t="s">
        <v>184</v>
      </c>
      <c r="P72" s="99" t="s">
        <v>184</v>
      </c>
      <c r="Q72" s="99" t="s">
        <v>184</v>
      </c>
      <c r="R72" s="99" t="s">
        <v>184</v>
      </c>
      <c r="S72" s="99" t="s">
        <v>507</v>
      </c>
      <c r="T72" s="99" t="s">
        <v>508</v>
      </c>
      <c r="U72" s="99" t="s">
        <v>184</v>
      </c>
      <c r="V72" s="99" t="s">
        <v>184</v>
      </c>
      <c r="W72" s="99" t="s">
        <v>184</v>
      </c>
      <c r="X72" s="99" t="s">
        <v>187</v>
      </c>
      <c r="Y72" s="99" t="s">
        <v>188</v>
      </c>
      <c r="Z72" s="99" t="s">
        <v>503</v>
      </c>
      <c r="AA72" s="99" t="s">
        <v>205</v>
      </c>
      <c r="AB72" s="99" t="s">
        <v>191</v>
      </c>
      <c r="AC72" s="110" t="s">
        <v>509</v>
      </c>
      <c r="AD72" s="99" t="s">
        <v>193</v>
      </c>
      <c r="AE72" s="99" t="s">
        <v>194</v>
      </c>
      <c r="AF72" s="99" t="s">
        <v>184</v>
      </c>
      <c r="AG72" s="99"/>
      <c r="AH72" s="99"/>
      <c r="AI72" s="99"/>
      <c r="AJ72" s="99"/>
      <c r="AK72" s="99"/>
      <c r="AL72" s="99"/>
      <c r="AM72" s="99"/>
      <c r="AN72" s="99"/>
      <c r="AO72" s="99"/>
      <c r="AP72" s="99"/>
      <c r="AQ72" s="99"/>
      <c r="AR72" s="99"/>
      <c r="AS72" s="99"/>
      <c r="AT72" s="99"/>
      <c r="AU72" s="99"/>
      <c r="AV72" s="99"/>
      <c r="AW72" s="99"/>
      <c r="AX72" s="99"/>
      <c r="AY72" s="99"/>
      <c r="AZ72" s="99" t="s">
        <v>215</v>
      </c>
      <c r="BA72" s="236">
        <v>1</v>
      </c>
      <c r="BB72" s="233"/>
      <c r="BC72" s="234"/>
    </row>
    <row r="73" s="26" customFormat="1" ht="187.5" spans="1:55">
      <c r="A73" s="98">
        <v>68</v>
      </c>
      <c r="B73" s="107" t="s">
        <v>32</v>
      </c>
      <c r="C73" s="161" t="s">
        <v>34</v>
      </c>
      <c r="D73" s="102" t="s">
        <v>242</v>
      </c>
      <c r="E73" s="104" t="s">
        <v>510</v>
      </c>
      <c r="F73" s="112">
        <v>18593884612</v>
      </c>
      <c r="G73" s="102" t="s">
        <v>178</v>
      </c>
      <c r="H73" s="105" t="s">
        <v>245</v>
      </c>
      <c r="I73" s="105" t="s">
        <v>511</v>
      </c>
      <c r="J73" s="105" t="s">
        <v>9</v>
      </c>
      <c r="K73" s="153" t="s">
        <v>512</v>
      </c>
      <c r="L73" s="202">
        <v>1</v>
      </c>
      <c r="M73" s="100" t="s">
        <v>182</v>
      </c>
      <c r="N73" s="100" t="s">
        <v>183</v>
      </c>
      <c r="O73" s="99" t="s">
        <v>184</v>
      </c>
      <c r="P73" s="99" t="s">
        <v>184</v>
      </c>
      <c r="Q73" s="99" t="s">
        <v>184</v>
      </c>
      <c r="R73" s="99" t="s">
        <v>184</v>
      </c>
      <c r="S73" s="99" t="s">
        <v>513</v>
      </c>
      <c r="T73" s="99" t="s">
        <v>514</v>
      </c>
      <c r="U73" s="99" t="s">
        <v>184</v>
      </c>
      <c r="V73" s="99" t="s">
        <v>184</v>
      </c>
      <c r="W73" s="99" t="s">
        <v>184</v>
      </c>
      <c r="X73" s="99" t="s">
        <v>187</v>
      </c>
      <c r="Y73" s="99" t="s">
        <v>188</v>
      </c>
      <c r="Z73" s="99" t="s">
        <v>503</v>
      </c>
      <c r="AA73" s="99" t="s">
        <v>205</v>
      </c>
      <c r="AB73" s="99" t="s">
        <v>191</v>
      </c>
      <c r="AC73" s="110" t="s">
        <v>515</v>
      </c>
      <c r="AD73" s="99" t="s">
        <v>193</v>
      </c>
      <c r="AE73" s="99" t="s">
        <v>194</v>
      </c>
      <c r="AF73" s="99" t="s">
        <v>184</v>
      </c>
      <c r="AG73" s="99" t="s">
        <v>184</v>
      </c>
      <c r="AH73" s="99">
        <v>209.38</v>
      </c>
      <c r="AI73" s="99">
        <v>213.04</v>
      </c>
      <c r="AJ73" s="99">
        <v>213.68</v>
      </c>
      <c r="AK73" s="99">
        <f>AJ73-AI73</f>
        <v>0.640000000000015</v>
      </c>
      <c r="AL73" s="99" t="s">
        <v>226</v>
      </c>
      <c r="AM73" s="99">
        <v>21.53</v>
      </c>
      <c r="AN73" s="99">
        <v>2209.17</v>
      </c>
      <c r="AO73" s="99">
        <v>2600</v>
      </c>
      <c r="AP73" s="99">
        <f>AO73-AN73</f>
        <v>390.83</v>
      </c>
      <c r="AQ73" s="99" t="s">
        <v>184</v>
      </c>
      <c r="AR73" s="99">
        <v>121.86</v>
      </c>
      <c r="AS73" s="99">
        <v>50</v>
      </c>
      <c r="AT73" s="99">
        <f>AS73-AR73</f>
        <v>-71.86</v>
      </c>
      <c r="AU73" s="99" t="s">
        <v>184</v>
      </c>
      <c r="AV73" s="99">
        <v>0</v>
      </c>
      <c r="AW73" s="99">
        <v>11</v>
      </c>
      <c r="AX73" s="99">
        <f>AV73-AW73</f>
        <v>-11</v>
      </c>
      <c r="AY73" s="99"/>
      <c r="AZ73" s="99" t="s">
        <v>215</v>
      </c>
      <c r="BA73" s="237">
        <v>1</v>
      </c>
      <c r="BB73" s="237">
        <v>5</v>
      </c>
      <c r="BC73" s="124" t="s">
        <v>516</v>
      </c>
    </row>
    <row r="74" s="26" customFormat="1" ht="187.5" spans="1:55">
      <c r="A74" s="98">
        <v>69</v>
      </c>
      <c r="B74" s="107" t="s">
        <v>32</v>
      </c>
      <c r="C74" s="161" t="s">
        <v>34</v>
      </c>
      <c r="D74" s="102" t="s">
        <v>242</v>
      </c>
      <c r="E74" s="104" t="s">
        <v>510</v>
      </c>
      <c r="F74" s="112">
        <v>18593884612</v>
      </c>
      <c r="G74" s="102" t="s">
        <v>178</v>
      </c>
      <c r="H74" s="105" t="s">
        <v>207</v>
      </c>
      <c r="I74" s="105" t="s">
        <v>511</v>
      </c>
      <c r="J74" s="105" t="s">
        <v>9</v>
      </c>
      <c r="K74" s="153" t="s">
        <v>517</v>
      </c>
      <c r="L74" s="202">
        <v>1</v>
      </c>
      <c r="M74" s="100" t="s">
        <v>182</v>
      </c>
      <c r="N74" s="100" t="s">
        <v>183</v>
      </c>
      <c r="O74" s="99" t="s">
        <v>184</v>
      </c>
      <c r="P74" s="99" t="s">
        <v>184</v>
      </c>
      <c r="Q74" s="99" t="s">
        <v>184</v>
      </c>
      <c r="R74" s="99" t="s">
        <v>184</v>
      </c>
      <c r="S74" s="99" t="s">
        <v>518</v>
      </c>
      <c r="T74" s="99" t="s">
        <v>514</v>
      </c>
      <c r="U74" s="99" t="s">
        <v>184</v>
      </c>
      <c r="V74" s="99" t="s">
        <v>184</v>
      </c>
      <c r="W74" s="99" t="s">
        <v>184</v>
      </c>
      <c r="X74" s="99" t="s">
        <v>187</v>
      </c>
      <c r="Y74" s="99" t="s">
        <v>188</v>
      </c>
      <c r="Z74" s="99" t="s">
        <v>503</v>
      </c>
      <c r="AA74" s="99" t="s">
        <v>205</v>
      </c>
      <c r="AB74" s="99" t="s">
        <v>191</v>
      </c>
      <c r="AC74" s="110" t="s">
        <v>515</v>
      </c>
      <c r="AD74" s="99" t="s">
        <v>193</v>
      </c>
      <c r="AE74" s="99" t="s">
        <v>194</v>
      </c>
      <c r="AF74" s="99" t="s">
        <v>184</v>
      </c>
      <c r="AG74" s="99" t="s">
        <v>184</v>
      </c>
      <c r="AH74" s="99"/>
      <c r="AI74" s="99"/>
      <c r="AJ74" s="99"/>
      <c r="AK74" s="99"/>
      <c r="AL74" s="99"/>
      <c r="AM74" s="99"/>
      <c r="AN74" s="99"/>
      <c r="AO74" s="99"/>
      <c r="AP74" s="99"/>
      <c r="AQ74" s="99"/>
      <c r="AR74" s="99"/>
      <c r="AS74" s="99"/>
      <c r="AT74" s="99"/>
      <c r="AU74" s="99"/>
      <c r="AV74" s="99"/>
      <c r="AW74" s="99"/>
      <c r="AX74" s="99"/>
      <c r="AY74" s="99"/>
      <c r="AZ74" s="99" t="s">
        <v>215</v>
      </c>
      <c r="BA74" s="203">
        <v>1</v>
      </c>
      <c r="BB74" s="203"/>
      <c r="BC74" s="124"/>
    </row>
    <row r="75" s="26" customFormat="1" ht="350" customHeight="1" spans="1:55">
      <c r="A75" s="98">
        <v>70</v>
      </c>
      <c r="B75" s="107" t="s">
        <v>32</v>
      </c>
      <c r="C75" s="161" t="s">
        <v>34</v>
      </c>
      <c r="D75" s="102" t="s">
        <v>242</v>
      </c>
      <c r="E75" s="104" t="s">
        <v>519</v>
      </c>
      <c r="F75" s="112">
        <v>18593884612</v>
      </c>
      <c r="G75" s="102" t="s">
        <v>178</v>
      </c>
      <c r="H75" s="105" t="s">
        <v>245</v>
      </c>
      <c r="I75" s="105" t="s">
        <v>378</v>
      </c>
      <c r="J75" s="105" t="s">
        <v>9</v>
      </c>
      <c r="K75" s="153" t="s">
        <v>520</v>
      </c>
      <c r="L75" s="202">
        <v>1</v>
      </c>
      <c r="M75" s="100" t="s">
        <v>182</v>
      </c>
      <c r="N75" s="100" t="s">
        <v>183</v>
      </c>
      <c r="O75" s="99" t="s">
        <v>184</v>
      </c>
      <c r="P75" s="99" t="s">
        <v>184</v>
      </c>
      <c r="Q75" s="99" t="s">
        <v>184</v>
      </c>
      <c r="R75" s="99" t="s">
        <v>184</v>
      </c>
      <c r="S75" s="99" t="s">
        <v>521</v>
      </c>
      <c r="T75" s="99" t="s">
        <v>522</v>
      </c>
      <c r="U75" s="99" t="s">
        <v>184</v>
      </c>
      <c r="V75" s="99" t="s">
        <v>184</v>
      </c>
      <c r="W75" s="99" t="s">
        <v>184</v>
      </c>
      <c r="X75" s="99" t="s">
        <v>187</v>
      </c>
      <c r="Y75" s="99" t="s">
        <v>188</v>
      </c>
      <c r="Z75" s="99" t="s">
        <v>250</v>
      </c>
      <c r="AA75" s="99" t="s">
        <v>205</v>
      </c>
      <c r="AB75" s="99" t="s">
        <v>191</v>
      </c>
      <c r="AC75" s="110" t="s">
        <v>523</v>
      </c>
      <c r="AD75" s="99" t="s">
        <v>193</v>
      </c>
      <c r="AE75" s="99" t="s">
        <v>194</v>
      </c>
      <c r="AF75" s="110" t="s">
        <v>524</v>
      </c>
      <c r="AG75" s="110" t="s">
        <v>525</v>
      </c>
      <c r="AH75" s="99"/>
      <c r="AI75" s="99"/>
      <c r="AJ75" s="99"/>
      <c r="AK75" s="99"/>
      <c r="AL75" s="99"/>
      <c r="AM75" s="99"/>
      <c r="AN75" s="99"/>
      <c r="AO75" s="99"/>
      <c r="AP75" s="99"/>
      <c r="AQ75" s="99"/>
      <c r="AR75" s="99"/>
      <c r="AS75" s="99"/>
      <c r="AT75" s="99"/>
      <c r="AU75" s="99"/>
      <c r="AV75" s="99"/>
      <c r="AW75" s="99"/>
      <c r="AX75" s="99"/>
      <c r="AY75" s="99"/>
      <c r="AZ75" s="99" t="s">
        <v>215</v>
      </c>
      <c r="BA75" s="203">
        <v>1</v>
      </c>
      <c r="BB75" s="203"/>
      <c r="BC75" s="124"/>
    </row>
    <row r="76" s="26" customFormat="1" ht="409" customHeight="1" spans="1:55">
      <c r="A76" s="98">
        <v>71</v>
      </c>
      <c r="B76" s="107" t="s">
        <v>32</v>
      </c>
      <c r="C76" s="161" t="s">
        <v>34</v>
      </c>
      <c r="D76" s="102" t="s">
        <v>242</v>
      </c>
      <c r="E76" s="104" t="s">
        <v>519</v>
      </c>
      <c r="F76" s="112">
        <v>18593884612</v>
      </c>
      <c r="G76" s="102" t="s">
        <v>178</v>
      </c>
      <c r="H76" s="105" t="s">
        <v>245</v>
      </c>
      <c r="I76" s="105" t="s">
        <v>378</v>
      </c>
      <c r="J76" s="105" t="s">
        <v>9</v>
      </c>
      <c r="K76" s="153" t="s">
        <v>526</v>
      </c>
      <c r="L76" s="202">
        <v>1</v>
      </c>
      <c r="M76" s="100" t="s">
        <v>182</v>
      </c>
      <c r="N76" s="100" t="s">
        <v>183</v>
      </c>
      <c r="O76" s="99" t="s">
        <v>184</v>
      </c>
      <c r="P76" s="99" t="s">
        <v>184</v>
      </c>
      <c r="Q76" s="99" t="s">
        <v>184</v>
      </c>
      <c r="R76" s="99" t="s">
        <v>184</v>
      </c>
      <c r="S76" s="99" t="s">
        <v>521</v>
      </c>
      <c r="T76" s="99" t="s">
        <v>522</v>
      </c>
      <c r="U76" s="99" t="s">
        <v>184</v>
      </c>
      <c r="V76" s="99" t="s">
        <v>184</v>
      </c>
      <c r="W76" s="99" t="s">
        <v>184</v>
      </c>
      <c r="X76" s="99" t="s">
        <v>187</v>
      </c>
      <c r="Y76" s="99" t="s">
        <v>188</v>
      </c>
      <c r="Z76" s="99" t="s">
        <v>250</v>
      </c>
      <c r="AA76" s="99" t="s">
        <v>205</v>
      </c>
      <c r="AB76" s="99" t="s">
        <v>191</v>
      </c>
      <c r="AC76" s="110" t="s">
        <v>523</v>
      </c>
      <c r="AD76" s="99" t="s">
        <v>193</v>
      </c>
      <c r="AE76" s="99" t="s">
        <v>194</v>
      </c>
      <c r="AF76" s="110" t="s">
        <v>524</v>
      </c>
      <c r="AG76" s="110" t="s">
        <v>525</v>
      </c>
      <c r="AH76" s="99"/>
      <c r="AI76" s="99"/>
      <c r="AJ76" s="99"/>
      <c r="AK76" s="99"/>
      <c r="AL76" s="99"/>
      <c r="AM76" s="99"/>
      <c r="AN76" s="99"/>
      <c r="AO76" s="99"/>
      <c r="AP76" s="99"/>
      <c r="AQ76" s="99"/>
      <c r="AR76" s="99"/>
      <c r="AS76" s="99"/>
      <c r="AT76" s="99"/>
      <c r="AU76" s="99"/>
      <c r="AV76" s="99"/>
      <c r="AW76" s="99"/>
      <c r="AX76" s="99"/>
      <c r="AY76" s="99"/>
      <c r="AZ76" s="99" t="s">
        <v>215</v>
      </c>
      <c r="BA76" s="203">
        <v>1</v>
      </c>
      <c r="BB76" s="203"/>
      <c r="BC76" s="124"/>
    </row>
    <row r="77" s="26" customFormat="1" ht="182" customHeight="1" spans="1:55">
      <c r="A77" s="98">
        <v>72</v>
      </c>
      <c r="B77" s="107" t="s">
        <v>32</v>
      </c>
      <c r="C77" s="161" t="s">
        <v>34</v>
      </c>
      <c r="D77" s="102" t="s">
        <v>242</v>
      </c>
      <c r="E77" s="104" t="s">
        <v>177</v>
      </c>
      <c r="F77" s="112">
        <v>18593884612</v>
      </c>
      <c r="G77" s="102" t="s">
        <v>197</v>
      </c>
      <c r="H77" s="105" t="s">
        <v>245</v>
      </c>
      <c r="I77" s="105" t="s">
        <v>527</v>
      </c>
      <c r="J77" s="105" t="s">
        <v>10</v>
      </c>
      <c r="K77" s="153" t="s">
        <v>528</v>
      </c>
      <c r="L77" s="202">
        <v>1</v>
      </c>
      <c r="M77" s="100" t="s">
        <v>182</v>
      </c>
      <c r="N77" s="100" t="s">
        <v>183</v>
      </c>
      <c r="O77" s="99" t="s">
        <v>184</v>
      </c>
      <c r="P77" s="126" t="s">
        <v>529</v>
      </c>
      <c r="Q77" s="238" t="s">
        <v>530</v>
      </c>
      <c r="R77" s="238" t="s">
        <v>184</v>
      </c>
      <c r="S77" s="239" t="s">
        <v>529</v>
      </c>
      <c r="T77" s="221" t="s">
        <v>530</v>
      </c>
      <c r="U77" s="126" t="s">
        <v>184</v>
      </c>
      <c r="V77" s="126" t="s">
        <v>184</v>
      </c>
      <c r="W77" s="126" t="s">
        <v>184</v>
      </c>
      <c r="X77" s="126" t="s">
        <v>212</v>
      </c>
      <c r="Y77" s="126" t="s">
        <v>321</v>
      </c>
      <c r="Z77" s="126" t="s">
        <v>531</v>
      </c>
      <c r="AA77" s="126" t="s">
        <v>322</v>
      </c>
      <c r="AB77" s="126" t="s">
        <v>532</v>
      </c>
      <c r="AC77" s="240" t="s">
        <v>533</v>
      </c>
      <c r="AD77" s="126" t="s">
        <v>193</v>
      </c>
      <c r="AE77" s="126" t="s">
        <v>194</v>
      </c>
      <c r="AF77" s="238" t="s">
        <v>184</v>
      </c>
      <c r="AG77" s="164" t="s">
        <v>534</v>
      </c>
      <c r="AH77" s="126"/>
      <c r="AI77" s="126"/>
      <c r="AJ77" s="126"/>
      <c r="AK77" s="126"/>
      <c r="AL77" s="126"/>
      <c r="AM77" s="126"/>
      <c r="AN77" s="126"/>
      <c r="AO77" s="126"/>
      <c r="AP77" s="126"/>
      <c r="AQ77" s="126"/>
      <c r="AR77" s="126"/>
      <c r="AS77" s="126"/>
      <c r="AT77" s="126"/>
      <c r="AU77" s="126"/>
      <c r="AV77" s="126"/>
      <c r="AW77" s="126"/>
      <c r="AX77" s="126"/>
      <c r="AY77" s="126"/>
      <c r="AZ77" s="238" t="s">
        <v>215</v>
      </c>
      <c r="BA77" s="235">
        <v>1</v>
      </c>
      <c r="BB77" s="203"/>
      <c r="BC77" s="124"/>
    </row>
    <row r="78" s="26" customFormat="1" ht="318.75" spans="1:55">
      <c r="A78" s="98">
        <v>73</v>
      </c>
      <c r="B78" s="107" t="s">
        <v>32</v>
      </c>
      <c r="C78" s="161" t="s">
        <v>34</v>
      </c>
      <c r="D78" s="100" t="s">
        <v>242</v>
      </c>
      <c r="E78" s="104" t="s">
        <v>535</v>
      </c>
      <c r="F78" s="112">
        <v>18593884612</v>
      </c>
      <c r="G78" s="102" t="s">
        <v>178</v>
      </c>
      <c r="H78" s="105" t="s">
        <v>245</v>
      </c>
      <c r="I78" s="105" t="s">
        <v>246</v>
      </c>
      <c r="J78" s="105" t="s">
        <v>9</v>
      </c>
      <c r="K78" s="153" t="s">
        <v>536</v>
      </c>
      <c r="L78" s="202">
        <v>1</v>
      </c>
      <c r="M78" s="100" t="s">
        <v>182</v>
      </c>
      <c r="N78" s="100" t="s">
        <v>183</v>
      </c>
      <c r="O78" s="99" t="s">
        <v>184</v>
      </c>
      <c r="P78" s="99" t="s">
        <v>184</v>
      </c>
      <c r="Q78" s="99" t="s">
        <v>184</v>
      </c>
      <c r="R78" s="99" t="s">
        <v>184</v>
      </c>
      <c r="S78" s="99" t="s">
        <v>537</v>
      </c>
      <c r="T78" s="99" t="s">
        <v>538</v>
      </c>
      <c r="U78" s="99" t="s">
        <v>184</v>
      </c>
      <c r="V78" s="99" t="s">
        <v>184</v>
      </c>
      <c r="W78" s="99" t="s">
        <v>184</v>
      </c>
      <c r="X78" s="99" t="s">
        <v>187</v>
      </c>
      <c r="Y78" s="99" t="s">
        <v>188</v>
      </c>
      <c r="Z78" s="99" t="s">
        <v>250</v>
      </c>
      <c r="AA78" s="99" t="s">
        <v>205</v>
      </c>
      <c r="AB78" s="99" t="s">
        <v>191</v>
      </c>
      <c r="AC78" s="110" t="s">
        <v>539</v>
      </c>
      <c r="AD78" s="99" t="s">
        <v>193</v>
      </c>
      <c r="AE78" s="99" t="s">
        <v>194</v>
      </c>
      <c r="AF78" s="110" t="s">
        <v>540</v>
      </c>
      <c r="AG78" s="99" t="s">
        <v>184</v>
      </c>
      <c r="AH78" s="99"/>
      <c r="AI78" s="99"/>
      <c r="AJ78" s="99"/>
      <c r="AK78" s="99"/>
      <c r="AL78" s="99"/>
      <c r="AM78" s="99"/>
      <c r="AN78" s="99"/>
      <c r="AO78" s="99"/>
      <c r="AP78" s="99"/>
      <c r="AQ78" s="99"/>
      <c r="AR78" s="99"/>
      <c r="AS78" s="99"/>
      <c r="AT78" s="99"/>
      <c r="AU78" s="99"/>
      <c r="AV78" s="99"/>
      <c r="AW78" s="99"/>
      <c r="AX78" s="99"/>
      <c r="AY78" s="99"/>
      <c r="AZ78" s="99" t="s">
        <v>195</v>
      </c>
      <c r="BA78" s="236">
        <v>1</v>
      </c>
      <c r="BB78" s="236"/>
      <c r="BC78" s="124"/>
    </row>
    <row r="79" s="26" customFormat="1" ht="192" customHeight="1" spans="1:55">
      <c r="A79" s="98">
        <v>74</v>
      </c>
      <c r="B79" s="107" t="s">
        <v>32</v>
      </c>
      <c r="C79" s="161" t="s">
        <v>35</v>
      </c>
      <c r="D79" s="100" t="s">
        <v>242</v>
      </c>
      <c r="E79" s="107" t="s">
        <v>541</v>
      </c>
      <c r="F79" s="112">
        <v>87726449</v>
      </c>
      <c r="G79" s="102" t="s">
        <v>178</v>
      </c>
      <c r="H79" s="161" t="s">
        <v>207</v>
      </c>
      <c r="I79" s="116" t="s">
        <v>391</v>
      </c>
      <c r="J79" s="105" t="s">
        <v>9</v>
      </c>
      <c r="K79" s="160" t="s">
        <v>542</v>
      </c>
      <c r="L79" s="241">
        <v>1</v>
      </c>
      <c r="M79" s="100" t="s">
        <v>182</v>
      </c>
      <c r="N79" s="100" t="s">
        <v>187</v>
      </c>
      <c r="O79" s="99" t="s">
        <v>184</v>
      </c>
      <c r="P79" s="99" t="s">
        <v>184</v>
      </c>
      <c r="Q79" s="99" t="s">
        <v>184</v>
      </c>
      <c r="R79" s="99" t="s">
        <v>184</v>
      </c>
      <c r="S79" s="99" t="s">
        <v>543</v>
      </c>
      <c r="T79" s="99" t="s">
        <v>544</v>
      </c>
      <c r="U79" s="99" t="s">
        <v>184</v>
      </c>
      <c r="V79" s="99" t="s">
        <v>184</v>
      </c>
      <c r="W79" s="99" t="s">
        <v>184</v>
      </c>
      <c r="X79" s="99" t="s">
        <v>187</v>
      </c>
      <c r="Y79" s="99" t="s">
        <v>321</v>
      </c>
      <c r="Z79" s="99" t="s">
        <v>250</v>
      </c>
      <c r="AA79" s="99" t="s">
        <v>322</v>
      </c>
      <c r="AB79" s="99" t="s">
        <v>202</v>
      </c>
      <c r="AC79" s="110" t="s">
        <v>545</v>
      </c>
      <c r="AD79" s="99" t="s">
        <v>193</v>
      </c>
      <c r="AE79" s="99" t="s">
        <v>546</v>
      </c>
      <c r="AF79" s="99" t="s">
        <v>184</v>
      </c>
      <c r="AG79" s="99" t="s">
        <v>184</v>
      </c>
      <c r="AH79" s="99">
        <v>1134.54</v>
      </c>
      <c r="AI79" s="99">
        <v>1181.87</v>
      </c>
      <c r="AJ79" s="99">
        <v>1156</v>
      </c>
      <c r="AK79" s="99">
        <f>AJ79-AI79</f>
        <v>-25.8699999999999</v>
      </c>
      <c r="AL79" s="99" t="s">
        <v>228</v>
      </c>
      <c r="AM79" s="99">
        <v>43.03</v>
      </c>
      <c r="AN79" s="99">
        <v>4750.6</v>
      </c>
      <c r="AO79" s="99">
        <v>4000</v>
      </c>
      <c r="AP79" s="99">
        <f>AO79-AN79</f>
        <v>-750.6</v>
      </c>
      <c r="AQ79" s="99" t="s">
        <v>184</v>
      </c>
      <c r="AR79" s="99">
        <v>6.64</v>
      </c>
      <c r="AS79" s="99">
        <v>-150</v>
      </c>
      <c r="AT79" s="99">
        <f>AS79-AR79</f>
        <v>-156.64</v>
      </c>
      <c r="AU79" s="99" t="s">
        <v>184</v>
      </c>
      <c r="AV79" s="99">
        <v>5</v>
      </c>
      <c r="AW79" s="99">
        <v>5</v>
      </c>
      <c r="AX79" s="99">
        <f>AV79-AW79</f>
        <v>0</v>
      </c>
      <c r="AY79" s="99" t="s">
        <v>184</v>
      </c>
      <c r="AZ79" s="99" t="s">
        <v>195</v>
      </c>
      <c r="BA79" s="236">
        <v>1</v>
      </c>
      <c r="BB79" s="188">
        <v>3</v>
      </c>
      <c r="BC79" s="124" t="s">
        <v>547</v>
      </c>
    </row>
    <row r="80" s="26" customFormat="1" ht="137" customHeight="1" spans="1:55">
      <c r="A80" s="98">
        <v>75</v>
      </c>
      <c r="B80" s="107" t="s">
        <v>32</v>
      </c>
      <c r="C80" s="161" t="s">
        <v>35</v>
      </c>
      <c r="D80" s="100" t="s">
        <v>242</v>
      </c>
      <c r="E80" s="107" t="s">
        <v>541</v>
      </c>
      <c r="F80" s="112">
        <v>87726449</v>
      </c>
      <c r="G80" s="102" t="s">
        <v>178</v>
      </c>
      <c r="H80" s="161" t="s">
        <v>327</v>
      </c>
      <c r="I80" s="116" t="s">
        <v>548</v>
      </c>
      <c r="J80" s="105" t="s">
        <v>9</v>
      </c>
      <c r="K80" s="160" t="s">
        <v>549</v>
      </c>
      <c r="L80" s="241">
        <v>1</v>
      </c>
      <c r="M80" s="100" t="s">
        <v>182</v>
      </c>
      <c r="N80" s="100" t="s">
        <v>187</v>
      </c>
      <c r="O80" s="99" t="s">
        <v>184</v>
      </c>
      <c r="P80" s="99" t="s">
        <v>184</v>
      </c>
      <c r="Q80" s="99" t="s">
        <v>184</v>
      </c>
      <c r="R80" s="99" t="s">
        <v>184</v>
      </c>
      <c r="S80" s="99" t="s">
        <v>550</v>
      </c>
      <c r="T80" s="99" t="s">
        <v>551</v>
      </c>
      <c r="U80" s="99" t="s">
        <v>184</v>
      </c>
      <c r="V80" s="99" t="s">
        <v>184</v>
      </c>
      <c r="W80" s="99" t="s">
        <v>184</v>
      </c>
      <c r="X80" s="99" t="s">
        <v>187</v>
      </c>
      <c r="Y80" s="99" t="s">
        <v>321</v>
      </c>
      <c r="Z80" s="99" t="s">
        <v>250</v>
      </c>
      <c r="AA80" s="99" t="s">
        <v>322</v>
      </c>
      <c r="AB80" s="99" t="s">
        <v>202</v>
      </c>
      <c r="AC80" s="110" t="s">
        <v>552</v>
      </c>
      <c r="AD80" s="99" t="s">
        <v>193</v>
      </c>
      <c r="AE80" s="99" t="s">
        <v>546</v>
      </c>
      <c r="AF80" s="99" t="s">
        <v>184</v>
      </c>
      <c r="AG80" s="99" t="s">
        <v>184</v>
      </c>
      <c r="AH80" s="99"/>
      <c r="AI80" s="99"/>
      <c r="AJ80" s="99"/>
      <c r="AK80" s="99"/>
      <c r="AL80" s="99"/>
      <c r="AM80" s="99"/>
      <c r="AN80" s="99"/>
      <c r="AO80" s="99"/>
      <c r="AP80" s="99"/>
      <c r="AQ80" s="99"/>
      <c r="AR80" s="99"/>
      <c r="AS80" s="99"/>
      <c r="AT80" s="99"/>
      <c r="AU80" s="99"/>
      <c r="AV80" s="99"/>
      <c r="AW80" s="99"/>
      <c r="AX80" s="99"/>
      <c r="AY80" s="99"/>
      <c r="AZ80" s="99" t="s">
        <v>195</v>
      </c>
      <c r="BA80" s="236">
        <v>1</v>
      </c>
      <c r="BB80" s="242"/>
      <c r="BC80" s="177"/>
    </row>
    <row r="81" s="26" customFormat="1" ht="168.75" spans="1:55">
      <c r="A81" s="98">
        <v>76</v>
      </c>
      <c r="B81" s="107" t="s">
        <v>32</v>
      </c>
      <c r="C81" s="161" t="s">
        <v>35</v>
      </c>
      <c r="D81" s="100" t="s">
        <v>242</v>
      </c>
      <c r="E81" s="107" t="s">
        <v>541</v>
      </c>
      <c r="F81" s="112">
        <v>87726449</v>
      </c>
      <c r="G81" s="102" t="s">
        <v>178</v>
      </c>
      <c r="H81" s="161" t="s">
        <v>179</v>
      </c>
      <c r="I81" s="116" t="s">
        <v>236</v>
      </c>
      <c r="J81" s="105" t="s">
        <v>9</v>
      </c>
      <c r="K81" s="160" t="s">
        <v>553</v>
      </c>
      <c r="L81" s="241">
        <v>1</v>
      </c>
      <c r="M81" s="100" t="s">
        <v>182</v>
      </c>
      <c r="N81" s="100" t="s">
        <v>187</v>
      </c>
      <c r="O81" s="99" t="s">
        <v>184</v>
      </c>
      <c r="P81" s="99" t="s">
        <v>184</v>
      </c>
      <c r="Q81" s="99" t="s">
        <v>184</v>
      </c>
      <c r="R81" s="99" t="s">
        <v>184</v>
      </c>
      <c r="S81" s="99" t="s">
        <v>554</v>
      </c>
      <c r="T81" s="99" t="s">
        <v>555</v>
      </c>
      <c r="U81" s="99" t="s">
        <v>184</v>
      </c>
      <c r="V81" s="99" t="s">
        <v>184</v>
      </c>
      <c r="W81" s="99" t="s">
        <v>184</v>
      </c>
      <c r="X81" s="99" t="s">
        <v>212</v>
      </c>
      <c r="Y81" s="99" t="s">
        <v>321</v>
      </c>
      <c r="Z81" s="99" t="s">
        <v>240</v>
      </c>
      <c r="AA81" s="99" t="s">
        <v>322</v>
      </c>
      <c r="AB81" s="99" t="s">
        <v>202</v>
      </c>
      <c r="AC81" s="110" t="s">
        <v>556</v>
      </c>
      <c r="AD81" s="99" t="s">
        <v>193</v>
      </c>
      <c r="AE81" s="99" t="s">
        <v>546</v>
      </c>
      <c r="AF81" s="99" t="s">
        <v>184</v>
      </c>
      <c r="AG81" s="99" t="s">
        <v>184</v>
      </c>
      <c r="AH81" s="99"/>
      <c r="AI81" s="99"/>
      <c r="AJ81" s="99"/>
      <c r="AK81" s="99"/>
      <c r="AL81" s="99"/>
      <c r="AM81" s="99"/>
      <c r="AN81" s="99"/>
      <c r="AO81" s="99"/>
      <c r="AP81" s="99"/>
      <c r="AQ81" s="99"/>
      <c r="AR81" s="99"/>
      <c r="AS81" s="99"/>
      <c r="AT81" s="99"/>
      <c r="AU81" s="99"/>
      <c r="AV81" s="99"/>
      <c r="AW81" s="99"/>
      <c r="AX81" s="99"/>
      <c r="AY81" s="99"/>
      <c r="AZ81" s="99" t="s">
        <v>195</v>
      </c>
      <c r="BA81" s="236">
        <v>1</v>
      </c>
      <c r="BB81" s="243"/>
      <c r="BC81" s="177"/>
    </row>
    <row r="82" s="26" customFormat="1" ht="243.75" spans="1:55">
      <c r="A82" s="98">
        <v>77</v>
      </c>
      <c r="B82" s="107" t="s">
        <v>32</v>
      </c>
      <c r="C82" s="161" t="s">
        <v>36</v>
      </c>
      <c r="D82" s="100" t="s">
        <v>242</v>
      </c>
      <c r="E82" s="107" t="s">
        <v>557</v>
      </c>
      <c r="F82" s="112">
        <v>18785324702</v>
      </c>
      <c r="G82" s="102" t="s">
        <v>178</v>
      </c>
      <c r="H82" s="211" t="s">
        <v>207</v>
      </c>
      <c r="I82" s="104" t="s">
        <v>333</v>
      </c>
      <c r="J82" s="105" t="s">
        <v>9</v>
      </c>
      <c r="K82" s="160" t="s">
        <v>558</v>
      </c>
      <c r="L82" s="241">
        <v>1</v>
      </c>
      <c r="M82" s="100" t="s">
        <v>182</v>
      </c>
      <c r="N82" s="100" t="s">
        <v>187</v>
      </c>
      <c r="O82" s="99" t="s">
        <v>184</v>
      </c>
      <c r="P82" s="99" t="s">
        <v>184</v>
      </c>
      <c r="Q82" s="99" t="s">
        <v>184</v>
      </c>
      <c r="R82" s="99" t="s">
        <v>184</v>
      </c>
      <c r="S82" s="99" t="s">
        <v>559</v>
      </c>
      <c r="T82" s="99" t="s">
        <v>560</v>
      </c>
      <c r="U82" s="99" t="s">
        <v>184</v>
      </c>
      <c r="V82" s="99" t="s">
        <v>184</v>
      </c>
      <c r="W82" s="99" t="s">
        <v>184</v>
      </c>
      <c r="X82" s="99" t="s">
        <v>187</v>
      </c>
      <c r="Y82" s="99" t="s">
        <v>321</v>
      </c>
      <c r="Z82" s="99" t="s">
        <v>250</v>
      </c>
      <c r="AA82" s="99" t="s">
        <v>322</v>
      </c>
      <c r="AB82" s="99" t="s">
        <v>202</v>
      </c>
      <c r="AC82" s="110" t="s">
        <v>561</v>
      </c>
      <c r="AD82" s="99" t="s">
        <v>193</v>
      </c>
      <c r="AE82" s="99" t="s">
        <v>562</v>
      </c>
      <c r="AF82" s="99" t="s">
        <v>184</v>
      </c>
      <c r="AG82" s="171" t="s">
        <v>330</v>
      </c>
      <c r="AH82" s="99">
        <v>587.2</v>
      </c>
      <c r="AI82" s="99">
        <v>587.2</v>
      </c>
      <c r="AJ82" s="99">
        <v>592</v>
      </c>
      <c r="AK82" s="99">
        <f>AJ82-AI82</f>
        <v>4.79999999999995</v>
      </c>
      <c r="AL82" s="99" t="s">
        <v>226</v>
      </c>
      <c r="AM82" s="99">
        <v>90.58</v>
      </c>
      <c r="AN82" s="99">
        <v>4003.71</v>
      </c>
      <c r="AO82" s="99">
        <v>4000</v>
      </c>
      <c r="AP82" s="99">
        <f>AO82-AN82</f>
        <v>-3.71000000000004</v>
      </c>
      <c r="AQ82" s="99" t="s">
        <v>228</v>
      </c>
      <c r="AR82" s="99">
        <v>100.37</v>
      </c>
      <c r="AS82" s="99">
        <v>100</v>
      </c>
      <c r="AT82" s="99">
        <f>AS82-AR82</f>
        <v>-0.370000000000005</v>
      </c>
      <c r="AU82" s="99" t="s">
        <v>228</v>
      </c>
      <c r="AV82" s="99">
        <v>2</v>
      </c>
      <c r="AW82" s="99">
        <v>3</v>
      </c>
      <c r="AX82" s="99">
        <f>AV82-AW82</f>
        <v>-1</v>
      </c>
      <c r="AY82" s="99" t="s">
        <v>228</v>
      </c>
      <c r="AZ82" s="99" t="s">
        <v>215</v>
      </c>
      <c r="BA82" s="236">
        <v>1</v>
      </c>
      <c r="BB82" s="236">
        <v>1</v>
      </c>
      <c r="BC82" s="124" t="s">
        <v>563</v>
      </c>
    </row>
    <row r="83" s="31" customFormat="1" ht="168.75" spans="1:55">
      <c r="A83" s="98">
        <v>78</v>
      </c>
      <c r="B83" s="244" t="s">
        <v>32</v>
      </c>
      <c r="C83" s="245" t="s">
        <v>37</v>
      </c>
      <c r="D83" s="223" t="s">
        <v>242</v>
      </c>
      <c r="E83" s="244" t="s">
        <v>564</v>
      </c>
      <c r="F83" s="244" t="s">
        <v>565</v>
      </c>
      <c r="G83" s="246" t="s">
        <v>178</v>
      </c>
      <c r="H83" s="223" t="s">
        <v>179</v>
      </c>
      <c r="I83" s="223" t="s">
        <v>236</v>
      </c>
      <c r="J83" s="223" t="s">
        <v>9</v>
      </c>
      <c r="K83" s="189" t="s">
        <v>566</v>
      </c>
      <c r="L83" s="247">
        <v>1</v>
      </c>
      <c r="M83" s="223" t="s">
        <v>182</v>
      </c>
      <c r="N83" s="223" t="s">
        <v>187</v>
      </c>
      <c r="O83" s="248" t="s">
        <v>184</v>
      </c>
      <c r="P83" s="248" t="s">
        <v>184</v>
      </c>
      <c r="Q83" s="248" t="s">
        <v>184</v>
      </c>
      <c r="R83" s="248" t="s">
        <v>184</v>
      </c>
      <c r="S83" s="248" t="s">
        <v>567</v>
      </c>
      <c r="T83" s="248" t="s">
        <v>568</v>
      </c>
      <c r="U83" s="248" t="s">
        <v>184</v>
      </c>
      <c r="V83" s="248" t="s">
        <v>184</v>
      </c>
      <c r="W83" s="248" t="s">
        <v>184</v>
      </c>
      <c r="X83" s="248" t="s">
        <v>187</v>
      </c>
      <c r="Y83" s="248" t="s">
        <v>321</v>
      </c>
      <c r="Z83" s="248" t="s">
        <v>240</v>
      </c>
      <c r="AA83" s="248" t="s">
        <v>322</v>
      </c>
      <c r="AB83" s="248" t="s">
        <v>202</v>
      </c>
      <c r="AC83" s="171" t="s">
        <v>569</v>
      </c>
      <c r="AD83" s="248" t="s">
        <v>193</v>
      </c>
      <c r="AE83" s="248" t="s">
        <v>570</v>
      </c>
      <c r="AF83" s="248" t="s">
        <v>184</v>
      </c>
      <c r="AG83" s="248" t="s">
        <v>184</v>
      </c>
      <c r="AH83" s="248">
        <v>651.52</v>
      </c>
      <c r="AI83" s="248">
        <v>653.44</v>
      </c>
      <c r="AJ83" s="248">
        <v>673</v>
      </c>
      <c r="AK83" s="248">
        <f>AJ83-AI83</f>
        <v>19.5599999999999</v>
      </c>
      <c r="AL83" s="248" t="s">
        <v>226</v>
      </c>
      <c r="AM83" s="248">
        <v>54.57</v>
      </c>
      <c r="AN83" s="248">
        <v>2814.940207</v>
      </c>
      <c r="AO83" s="248">
        <v>3300</v>
      </c>
      <c r="AP83" s="248">
        <f>AO83-AN83</f>
        <v>485.059793</v>
      </c>
      <c r="AQ83" s="248" t="s">
        <v>226</v>
      </c>
      <c r="AR83" s="248">
        <v>-426.150064</v>
      </c>
      <c r="AS83" s="248">
        <v>80</v>
      </c>
      <c r="AT83" s="248">
        <f>AS83-AR83</f>
        <v>506.150064</v>
      </c>
      <c r="AU83" s="248" t="s">
        <v>226</v>
      </c>
      <c r="AV83" s="248">
        <v>5</v>
      </c>
      <c r="AW83" s="248">
        <v>1</v>
      </c>
      <c r="AX83" s="248">
        <f>AV83-AW83</f>
        <v>4</v>
      </c>
      <c r="AY83" s="248" t="s">
        <v>226</v>
      </c>
      <c r="AZ83" s="248" t="s">
        <v>215</v>
      </c>
      <c r="BA83" s="236">
        <v>0</v>
      </c>
      <c r="BB83" s="236">
        <v>0</v>
      </c>
      <c r="BC83" s="168" t="s">
        <v>571</v>
      </c>
    </row>
    <row r="84" s="26" customFormat="1" ht="123" customHeight="1" spans="1:55">
      <c r="A84" s="98">
        <v>79</v>
      </c>
      <c r="B84" s="107" t="s">
        <v>32</v>
      </c>
      <c r="C84" s="249" t="s">
        <v>38</v>
      </c>
      <c r="D84" s="100" t="s">
        <v>242</v>
      </c>
      <c r="E84" s="107" t="s">
        <v>572</v>
      </c>
      <c r="F84" s="112">
        <v>15585136105</v>
      </c>
      <c r="G84" s="102" t="s">
        <v>178</v>
      </c>
      <c r="H84" s="105" t="s">
        <v>207</v>
      </c>
      <c r="I84" s="105" t="s">
        <v>573</v>
      </c>
      <c r="J84" s="105" t="s">
        <v>9</v>
      </c>
      <c r="K84" s="153" t="s">
        <v>574</v>
      </c>
      <c r="L84" s="202">
        <v>1</v>
      </c>
      <c r="M84" s="100" t="s">
        <v>182</v>
      </c>
      <c r="N84" s="100" t="s">
        <v>183</v>
      </c>
      <c r="O84" s="99" t="s">
        <v>184</v>
      </c>
      <c r="P84" s="99" t="s">
        <v>184</v>
      </c>
      <c r="Q84" s="99" t="s">
        <v>184</v>
      </c>
      <c r="R84" s="99" t="s">
        <v>184</v>
      </c>
      <c r="S84" s="99" t="s">
        <v>575</v>
      </c>
      <c r="T84" s="99" t="s">
        <v>576</v>
      </c>
      <c r="U84" s="99" t="s">
        <v>184</v>
      </c>
      <c r="V84" s="99" t="s">
        <v>184</v>
      </c>
      <c r="W84" s="99" t="s">
        <v>184</v>
      </c>
      <c r="X84" s="99" t="s">
        <v>187</v>
      </c>
      <c r="Y84" s="99" t="s">
        <v>321</v>
      </c>
      <c r="Z84" s="99" t="s">
        <v>250</v>
      </c>
      <c r="AA84" s="99" t="s">
        <v>322</v>
      </c>
      <c r="AB84" s="99" t="s">
        <v>191</v>
      </c>
      <c r="AC84" s="110" t="s">
        <v>577</v>
      </c>
      <c r="AD84" s="99" t="s">
        <v>193</v>
      </c>
      <c r="AE84" s="99" t="s">
        <v>570</v>
      </c>
      <c r="AF84" s="99" t="s">
        <v>184</v>
      </c>
      <c r="AG84" s="99" t="s">
        <v>184</v>
      </c>
      <c r="AH84" s="99">
        <v>201.15</v>
      </c>
      <c r="AI84" s="99">
        <v>199.89</v>
      </c>
      <c r="AJ84" s="99">
        <v>198.82</v>
      </c>
      <c r="AK84" s="99">
        <f>AJ84-AI84</f>
        <v>-1.06999999999999</v>
      </c>
      <c r="AL84" s="99" t="s">
        <v>228</v>
      </c>
      <c r="AM84" s="99">
        <v>0.59</v>
      </c>
      <c r="AN84" s="99">
        <v>2237.371812</v>
      </c>
      <c r="AO84" s="99">
        <v>2100</v>
      </c>
      <c r="AP84" s="99">
        <f>AO84-AN84</f>
        <v>-137.371812</v>
      </c>
      <c r="AQ84" s="99" t="s">
        <v>228</v>
      </c>
      <c r="AR84" s="99">
        <v>855.363968</v>
      </c>
      <c r="AS84" s="99">
        <v>300</v>
      </c>
      <c r="AT84" s="99">
        <f>AS84-AR84</f>
        <v>-555.363968</v>
      </c>
      <c r="AU84" s="99" t="s">
        <v>228</v>
      </c>
      <c r="AV84" s="99">
        <v>1</v>
      </c>
      <c r="AW84" s="99">
        <v>1</v>
      </c>
      <c r="AX84" s="99">
        <f>AV84-AW84</f>
        <v>0</v>
      </c>
      <c r="AY84" s="99" t="s">
        <v>228</v>
      </c>
      <c r="AZ84" s="99" t="s">
        <v>215</v>
      </c>
      <c r="BA84" s="236">
        <v>1</v>
      </c>
      <c r="BB84" s="188">
        <v>2</v>
      </c>
      <c r="BC84" s="124" t="s">
        <v>578</v>
      </c>
    </row>
    <row r="85" s="26" customFormat="1" ht="281" customHeight="1" spans="1:55">
      <c r="A85" s="98">
        <v>80</v>
      </c>
      <c r="B85" s="107" t="s">
        <v>32</v>
      </c>
      <c r="C85" s="249" t="s">
        <v>38</v>
      </c>
      <c r="D85" s="100" t="s">
        <v>242</v>
      </c>
      <c r="E85" s="107" t="s">
        <v>572</v>
      </c>
      <c r="F85" s="112">
        <v>15585136105</v>
      </c>
      <c r="G85" s="102" t="s">
        <v>178</v>
      </c>
      <c r="H85" s="105" t="s">
        <v>207</v>
      </c>
      <c r="I85" s="105" t="s">
        <v>573</v>
      </c>
      <c r="J85" s="105" t="s">
        <v>9</v>
      </c>
      <c r="K85" s="153" t="s">
        <v>579</v>
      </c>
      <c r="L85" s="202">
        <v>1</v>
      </c>
      <c r="M85" s="100" t="s">
        <v>182</v>
      </c>
      <c r="N85" s="100" t="s">
        <v>183</v>
      </c>
      <c r="O85" s="99" t="s">
        <v>184</v>
      </c>
      <c r="P85" s="99" t="s">
        <v>184</v>
      </c>
      <c r="Q85" s="99" t="s">
        <v>184</v>
      </c>
      <c r="R85" s="99" t="s">
        <v>184</v>
      </c>
      <c r="S85" s="99" t="s">
        <v>580</v>
      </c>
      <c r="T85" s="99" t="s">
        <v>581</v>
      </c>
      <c r="U85" s="99" t="s">
        <v>184</v>
      </c>
      <c r="V85" s="99" t="s">
        <v>184</v>
      </c>
      <c r="W85" s="99" t="s">
        <v>184</v>
      </c>
      <c r="X85" s="99" t="s">
        <v>187</v>
      </c>
      <c r="Y85" s="99" t="s">
        <v>321</v>
      </c>
      <c r="Z85" s="99" t="s">
        <v>250</v>
      </c>
      <c r="AA85" s="99" t="s">
        <v>322</v>
      </c>
      <c r="AB85" s="99" t="s">
        <v>191</v>
      </c>
      <c r="AC85" s="110" t="s">
        <v>582</v>
      </c>
      <c r="AD85" s="99" t="s">
        <v>193</v>
      </c>
      <c r="AE85" s="99" t="s">
        <v>570</v>
      </c>
      <c r="AF85" s="99" t="s">
        <v>184</v>
      </c>
      <c r="AG85" s="110" t="s">
        <v>583</v>
      </c>
      <c r="AH85" s="99"/>
      <c r="AI85" s="99"/>
      <c r="AJ85" s="99"/>
      <c r="AK85" s="99"/>
      <c r="AL85" s="99"/>
      <c r="AM85" s="99"/>
      <c r="AN85" s="99"/>
      <c r="AO85" s="99"/>
      <c r="AP85" s="99"/>
      <c r="AQ85" s="99"/>
      <c r="AR85" s="99"/>
      <c r="AS85" s="99"/>
      <c r="AT85" s="99"/>
      <c r="AU85" s="99"/>
      <c r="AV85" s="99"/>
      <c r="AW85" s="99"/>
      <c r="AX85" s="99"/>
      <c r="AY85" s="99"/>
      <c r="AZ85" s="99" t="s">
        <v>195</v>
      </c>
      <c r="BA85" s="236">
        <v>1</v>
      </c>
      <c r="BB85" s="243"/>
      <c r="BC85" s="124"/>
    </row>
    <row r="86" s="26" customFormat="1" ht="262.5" spans="1:55">
      <c r="A86" s="98">
        <v>81</v>
      </c>
      <c r="B86" s="107" t="s">
        <v>32</v>
      </c>
      <c r="C86" s="107" t="s">
        <v>39</v>
      </c>
      <c r="D86" s="100" t="s">
        <v>242</v>
      </c>
      <c r="E86" s="107" t="s">
        <v>584</v>
      </c>
      <c r="F86" s="107">
        <v>18286407514</v>
      </c>
      <c r="G86" s="246" t="s">
        <v>178</v>
      </c>
      <c r="H86" s="105" t="s">
        <v>179</v>
      </c>
      <c r="I86" s="105" t="s">
        <v>236</v>
      </c>
      <c r="J86" s="105" t="s">
        <v>9</v>
      </c>
      <c r="K86" s="153" t="s">
        <v>585</v>
      </c>
      <c r="L86" s="202">
        <v>1</v>
      </c>
      <c r="M86" s="100" t="s">
        <v>182</v>
      </c>
      <c r="N86" s="100" t="s">
        <v>187</v>
      </c>
      <c r="O86" s="99" t="s">
        <v>184</v>
      </c>
      <c r="P86" s="99" t="s">
        <v>184</v>
      </c>
      <c r="Q86" s="99" t="s">
        <v>184</v>
      </c>
      <c r="R86" s="99" t="s">
        <v>184</v>
      </c>
      <c r="S86" s="99" t="s">
        <v>586</v>
      </c>
      <c r="T86" s="99" t="s">
        <v>587</v>
      </c>
      <c r="U86" s="99" t="s">
        <v>184</v>
      </c>
      <c r="V86" s="99" t="s">
        <v>184</v>
      </c>
      <c r="W86" s="99" t="s">
        <v>184</v>
      </c>
      <c r="X86" s="99" t="s">
        <v>187</v>
      </c>
      <c r="Y86" s="99" t="s">
        <v>321</v>
      </c>
      <c r="Z86" s="99" t="s">
        <v>240</v>
      </c>
      <c r="AA86" s="99" t="s">
        <v>322</v>
      </c>
      <c r="AB86" s="99" t="s">
        <v>202</v>
      </c>
      <c r="AC86" s="110" t="s">
        <v>588</v>
      </c>
      <c r="AD86" s="99" t="s">
        <v>193</v>
      </c>
      <c r="AE86" s="99" t="s">
        <v>589</v>
      </c>
      <c r="AF86" s="99" t="s">
        <v>184</v>
      </c>
      <c r="AG86" s="99" t="s">
        <v>184</v>
      </c>
      <c r="AH86" s="99">
        <v>119.19</v>
      </c>
      <c r="AI86" s="99">
        <v>119.37</v>
      </c>
      <c r="AJ86" s="99">
        <v>119.4</v>
      </c>
      <c r="AK86" s="99">
        <f>AJ86-AI86</f>
        <v>0.0300000000000011</v>
      </c>
      <c r="AL86" s="99" t="s">
        <v>226</v>
      </c>
      <c r="AM86" s="99">
        <v>0</v>
      </c>
      <c r="AN86" s="99">
        <v>384.39</v>
      </c>
      <c r="AO86" s="99">
        <v>400</v>
      </c>
      <c r="AP86" s="99">
        <f>AO86-AN86</f>
        <v>15.61</v>
      </c>
      <c r="AQ86" s="99" t="s">
        <v>228</v>
      </c>
      <c r="AR86" s="99">
        <v>50.34</v>
      </c>
      <c r="AS86" s="99">
        <v>50</v>
      </c>
      <c r="AT86" s="99">
        <f>AS86-AR86</f>
        <v>-0.340000000000003</v>
      </c>
      <c r="AU86" s="99" t="s">
        <v>228</v>
      </c>
      <c r="AV86" s="99">
        <v>0</v>
      </c>
      <c r="AW86" s="99">
        <v>1</v>
      </c>
      <c r="AX86" s="99">
        <f>AV86-AW86</f>
        <v>-1</v>
      </c>
      <c r="AY86" s="99" t="s">
        <v>228</v>
      </c>
      <c r="AZ86" s="99" t="s">
        <v>215</v>
      </c>
      <c r="BA86" s="236">
        <v>1</v>
      </c>
      <c r="BB86" s="236">
        <v>1</v>
      </c>
      <c r="BC86" s="124" t="s">
        <v>590</v>
      </c>
    </row>
    <row r="87" s="26" customFormat="1" ht="187.5" spans="1:55">
      <c r="A87" s="98">
        <v>82</v>
      </c>
      <c r="B87" s="107" t="s">
        <v>32</v>
      </c>
      <c r="C87" s="107" t="s">
        <v>40</v>
      </c>
      <c r="D87" s="100" t="s">
        <v>242</v>
      </c>
      <c r="E87" s="107" t="s">
        <v>584</v>
      </c>
      <c r="F87" s="107">
        <v>18286407514</v>
      </c>
      <c r="G87" s="102" t="s">
        <v>178</v>
      </c>
      <c r="H87" s="105" t="s">
        <v>179</v>
      </c>
      <c r="I87" s="105" t="s">
        <v>236</v>
      </c>
      <c r="J87" s="105" t="s">
        <v>9</v>
      </c>
      <c r="K87" s="250" t="s">
        <v>566</v>
      </c>
      <c r="L87" s="202">
        <v>1</v>
      </c>
      <c r="M87" s="100" t="s">
        <v>182</v>
      </c>
      <c r="N87" s="100" t="s">
        <v>187</v>
      </c>
      <c r="O87" s="99" t="s">
        <v>184</v>
      </c>
      <c r="P87" s="99" t="s">
        <v>184</v>
      </c>
      <c r="Q87" s="99" t="s">
        <v>184</v>
      </c>
      <c r="R87" s="99" t="s">
        <v>184</v>
      </c>
      <c r="S87" s="99" t="s">
        <v>591</v>
      </c>
      <c r="T87" s="99" t="s">
        <v>568</v>
      </c>
      <c r="U87" s="99" t="s">
        <v>184</v>
      </c>
      <c r="V87" s="99" t="s">
        <v>184</v>
      </c>
      <c r="W87" s="99" t="s">
        <v>184</v>
      </c>
      <c r="X87" s="99" t="s">
        <v>187</v>
      </c>
      <c r="Y87" s="99" t="s">
        <v>321</v>
      </c>
      <c r="Z87" s="99" t="s">
        <v>240</v>
      </c>
      <c r="AA87" s="99" t="s">
        <v>322</v>
      </c>
      <c r="AB87" s="99" t="s">
        <v>202</v>
      </c>
      <c r="AC87" s="110" t="s">
        <v>569</v>
      </c>
      <c r="AD87" s="99" t="s">
        <v>193</v>
      </c>
      <c r="AE87" s="99" t="s">
        <v>589</v>
      </c>
      <c r="AF87" s="99" t="s">
        <v>184</v>
      </c>
      <c r="AG87" s="99" t="s">
        <v>184</v>
      </c>
      <c r="AH87" s="99">
        <v>15.62</v>
      </c>
      <c r="AI87" s="99">
        <v>15.78</v>
      </c>
      <c r="AJ87" s="99">
        <v>15.84</v>
      </c>
      <c r="AK87" s="99">
        <f>AJ87-AI87</f>
        <v>0.0600000000000005</v>
      </c>
      <c r="AL87" s="99" t="s">
        <v>226</v>
      </c>
      <c r="AM87" s="99">
        <v>0</v>
      </c>
      <c r="AN87" s="99">
        <v>2013.66</v>
      </c>
      <c r="AO87" s="99">
        <v>2200</v>
      </c>
      <c r="AP87" s="99">
        <f>AO87-AN87</f>
        <v>186.34</v>
      </c>
      <c r="AQ87" s="99" t="s">
        <v>226</v>
      </c>
      <c r="AR87" s="99">
        <v>240.7</v>
      </c>
      <c r="AS87" s="99">
        <v>240</v>
      </c>
      <c r="AT87" s="99">
        <f>AS87-AR87</f>
        <v>-0.699999999999989</v>
      </c>
      <c r="AU87" s="99" t="s">
        <v>228</v>
      </c>
      <c r="AV87" s="99">
        <v>0</v>
      </c>
      <c r="AW87" s="99">
        <v>0</v>
      </c>
      <c r="AX87" s="99">
        <f>AV87-AW87</f>
        <v>0</v>
      </c>
      <c r="AY87" s="99" t="s">
        <v>228</v>
      </c>
      <c r="AZ87" s="99" t="s">
        <v>215</v>
      </c>
      <c r="BA87" s="236">
        <v>1</v>
      </c>
      <c r="BB87" s="236">
        <v>1</v>
      </c>
      <c r="BC87" s="124" t="s">
        <v>592</v>
      </c>
    </row>
    <row r="88" s="26" customFormat="1" ht="318.75" spans="1:55">
      <c r="A88" s="98">
        <v>83</v>
      </c>
      <c r="B88" s="107" t="s">
        <v>32</v>
      </c>
      <c r="C88" s="249" t="s">
        <v>41</v>
      </c>
      <c r="D88" s="100" t="s">
        <v>242</v>
      </c>
      <c r="E88" s="107" t="s">
        <v>593</v>
      </c>
      <c r="F88" s="107" t="s">
        <v>594</v>
      </c>
      <c r="G88" s="102" t="s">
        <v>178</v>
      </c>
      <c r="H88" s="105" t="s">
        <v>179</v>
      </c>
      <c r="I88" s="105" t="s">
        <v>236</v>
      </c>
      <c r="J88" s="105" t="s">
        <v>9</v>
      </c>
      <c r="K88" s="250" t="s">
        <v>566</v>
      </c>
      <c r="L88" s="202">
        <v>1</v>
      </c>
      <c r="M88" s="100" t="s">
        <v>182</v>
      </c>
      <c r="N88" s="100" t="s">
        <v>187</v>
      </c>
      <c r="O88" s="99" t="s">
        <v>184</v>
      </c>
      <c r="P88" s="99" t="s">
        <v>184</v>
      </c>
      <c r="Q88" s="99" t="s">
        <v>184</v>
      </c>
      <c r="R88" s="99" t="s">
        <v>184</v>
      </c>
      <c r="S88" s="99" t="s">
        <v>595</v>
      </c>
      <c r="T88" s="99" t="s">
        <v>596</v>
      </c>
      <c r="U88" s="99" t="s">
        <v>184</v>
      </c>
      <c r="V88" s="99" t="s">
        <v>184</v>
      </c>
      <c r="W88" s="99" t="s">
        <v>184</v>
      </c>
      <c r="X88" s="99" t="s">
        <v>187</v>
      </c>
      <c r="Y88" s="99" t="s">
        <v>321</v>
      </c>
      <c r="Z88" s="99" t="s">
        <v>240</v>
      </c>
      <c r="AA88" s="99" t="s">
        <v>322</v>
      </c>
      <c r="AB88" s="99" t="s">
        <v>202</v>
      </c>
      <c r="AC88" s="110" t="s">
        <v>569</v>
      </c>
      <c r="AD88" s="99" t="s">
        <v>193</v>
      </c>
      <c r="AE88" s="99" t="s">
        <v>597</v>
      </c>
      <c r="AF88" s="99" t="s">
        <v>184</v>
      </c>
      <c r="AG88" s="99" t="s">
        <v>184</v>
      </c>
      <c r="AH88" s="99">
        <v>429.2</v>
      </c>
      <c r="AI88" s="99">
        <v>429.65</v>
      </c>
      <c r="AJ88" s="99">
        <v>434.17</v>
      </c>
      <c r="AK88" s="99">
        <f>AJ88-AI88</f>
        <v>4.52000000000004</v>
      </c>
      <c r="AL88" s="99" t="s">
        <v>226</v>
      </c>
      <c r="AM88" s="99">
        <v>0</v>
      </c>
      <c r="AN88" s="99">
        <v>1703.62</v>
      </c>
      <c r="AO88" s="99">
        <v>2100</v>
      </c>
      <c r="AP88" s="99">
        <f>AO88-AN88</f>
        <v>396.38</v>
      </c>
      <c r="AQ88" s="99" t="s">
        <v>226</v>
      </c>
      <c r="AR88" s="99">
        <v>163.64</v>
      </c>
      <c r="AS88" s="99">
        <v>230</v>
      </c>
      <c r="AT88" s="99">
        <f>AS88-AR88</f>
        <v>66.36</v>
      </c>
      <c r="AU88" s="99" t="s">
        <v>226</v>
      </c>
      <c r="AV88" s="99">
        <v>0</v>
      </c>
      <c r="AW88" s="99">
        <v>0</v>
      </c>
      <c r="AX88" s="99">
        <f>AV88-AW88</f>
        <v>0</v>
      </c>
      <c r="AY88" s="99"/>
      <c r="AZ88" s="99" t="s">
        <v>215</v>
      </c>
      <c r="BA88" s="236">
        <v>1</v>
      </c>
      <c r="BB88" s="236">
        <v>1</v>
      </c>
      <c r="BC88" s="124" t="s">
        <v>598</v>
      </c>
    </row>
    <row r="89" s="27" customFormat="1" ht="163" customHeight="1" spans="1:55">
      <c r="A89" s="98">
        <v>84</v>
      </c>
      <c r="B89" s="104" t="s">
        <v>32</v>
      </c>
      <c r="C89" s="211" t="s">
        <v>42</v>
      </c>
      <c r="D89" s="100" t="s">
        <v>242</v>
      </c>
      <c r="E89" s="104" t="s">
        <v>599</v>
      </c>
      <c r="F89" s="104" t="s">
        <v>600</v>
      </c>
      <c r="G89" s="102" t="s">
        <v>178</v>
      </c>
      <c r="H89" s="105" t="s">
        <v>179</v>
      </c>
      <c r="I89" s="105" t="s">
        <v>378</v>
      </c>
      <c r="J89" s="105" t="s">
        <v>9</v>
      </c>
      <c r="K89" s="153" t="s">
        <v>601</v>
      </c>
      <c r="L89" s="202">
        <v>1</v>
      </c>
      <c r="M89" s="100" t="s">
        <v>182</v>
      </c>
      <c r="N89" s="100" t="s">
        <v>183</v>
      </c>
      <c r="O89" s="99" t="s">
        <v>184</v>
      </c>
      <c r="P89" s="99" t="s">
        <v>184</v>
      </c>
      <c r="Q89" s="99" t="s">
        <v>184</v>
      </c>
      <c r="R89" s="99" t="s">
        <v>184</v>
      </c>
      <c r="S89" s="99" t="s">
        <v>602</v>
      </c>
      <c r="T89" s="99" t="s">
        <v>603</v>
      </c>
      <c r="U89" s="99" t="s">
        <v>184</v>
      </c>
      <c r="V89" s="99" t="s">
        <v>184</v>
      </c>
      <c r="W89" s="99" t="s">
        <v>184</v>
      </c>
      <c r="X89" s="99" t="s">
        <v>187</v>
      </c>
      <c r="Y89" s="99" t="s">
        <v>321</v>
      </c>
      <c r="Z89" s="99" t="s">
        <v>250</v>
      </c>
      <c r="AA89" s="99" t="s">
        <v>322</v>
      </c>
      <c r="AB89" s="99" t="s">
        <v>202</v>
      </c>
      <c r="AC89" s="110" t="s">
        <v>604</v>
      </c>
      <c r="AD89" s="99" t="s">
        <v>193</v>
      </c>
      <c r="AE89" s="99" t="s">
        <v>605</v>
      </c>
      <c r="AF89" s="99" t="s">
        <v>184</v>
      </c>
      <c r="AG89" s="99" t="s">
        <v>184</v>
      </c>
      <c r="AH89" s="99">
        <v>614.98</v>
      </c>
      <c r="AI89" s="99">
        <v>618.39</v>
      </c>
      <c r="AJ89" s="99">
        <v>611.49</v>
      </c>
      <c r="AK89" s="99">
        <f>AJ89-AI89</f>
        <v>-6.89999999999998</v>
      </c>
      <c r="AL89" s="99" t="s">
        <v>228</v>
      </c>
      <c r="AM89" s="99">
        <v>19.25</v>
      </c>
      <c r="AN89" s="99">
        <v>4124.39</v>
      </c>
      <c r="AO89" s="99">
        <v>3500</v>
      </c>
      <c r="AP89" s="99">
        <f>AO89-AN89</f>
        <v>-624.39</v>
      </c>
      <c r="AQ89" s="99" t="s">
        <v>228</v>
      </c>
      <c r="AR89" s="99">
        <v>101.1</v>
      </c>
      <c r="AS89" s="99">
        <v>150</v>
      </c>
      <c r="AT89" s="99">
        <f>AS89-AR89</f>
        <v>48.9</v>
      </c>
      <c r="AU89" s="99" t="s">
        <v>226</v>
      </c>
      <c r="AV89" s="99">
        <v>5</v>
      </c>
      <c r="AW89" s="99">
        <v>1</v>
      </c>
      <c r="AX89" s="99">
        <f>AV89-AW89</f>
        <v>4</v>
      </c>
      <c r="AY89" s="99" t="s">
        <v>226</v>
      </c>
      <c r="AZ89" s="99" t="s">
        <v>341</v>
      </c>
      <c r="BA89" s="236">
        <v>1</v>
      </c>
      <c r="BB89" s="188">
        <v>2</v>
      </c>
      <c r="BC89" s="251" t="s">
        <v>606</v>
      </c>
    </row>
    <row r="90" s="27" customFormat="1" ht="163" customHeight="1" spans="1:55">
      <c r="A90" s="98">
        <v>85</v>
      </c>
      <c r="B90" s="104" t="s">
        <v>32</v>
      </c>
      <c r="C90" s="211" t="s">
        <v>42</v>
      </c>
      <c r="D90" s="100" t="s">
        <v>242</v>
      </c>
      <c r="E90" s="104" t="s">
        <v>599</v>
      </c>
      <c r="F90" s="104" t="s">
        <v>600</v>
      </c>
      <c r="G90" s="102" t="s">
        <v>178</v>
      </c>
      <c r="H90" s="105" t="s">
        <v>327</v>
      </c>
      <c r="I90" s="105" t="s">
        <v>607</v>
      </c>
      <c r="J90" s="105" t="s">
        <v>9</v>
      </c>
      <c r="K90" s="153" t="s">
        <v>608</v>
      </c>
      <c r="L90" s="202">
        <v>1</v>
      </c>
      <c r="M90" s="100" t="s">
        <v>335</v>
      </c>
      <c r="N90" s="100" t="s">
        <v>187</v>
      </c>
      <c r="O90" s="99" t="s">
        <v>184</v>
      </c>
      <c r="P90" s="99" t="s">
        <v>184</v>
      </c>
      <c r="Q90" s="99" t="s">
        <v>184</v>
      </c>
      <c r="R90" s="99" t="s">
        <v>609</v>
      </c>
      <c r="S90" s="99" t="s">
        <v>610</v>
      </c>
      <c r="T90" s="99" t="s">
        <v>611</v>
      </c>
      <c r="U90" s="99" t="s">
        <v>184</v>
      </c>
      <c r="V90" s="99" t="s">
        <v>184</v>
      </c>
      <c r="W90" s="99" t="s">
        <v>184</v>
      </c>
      <c r="X90" s="99" t="s">
        <v>187</v>
      </c>
      <c r="Y90" s="99" t="s">
        <v>321</v>
      </c>
      <c r="Z90" s="99" t="s">
        <v>250</v>
      </c>
      <c r="AA90" s="99" t="s">
        <v>322</v>
      </c>
      <c r="AB90" s="99" t="s">
        <v>202</v>
      </c>
      <c r="AC90" s="110" t="s">
        <v>612</v>
      </c>
      <c r="AD90" s="99" t="s">
        <v>193</v>
      </c>
      <c r="AE90" s="99" t="s">
        <v>605</v>
      </c>
      <c r="AF90" s="99" t="s">
        <v>184</v>
      </c>
      <c r="AG90" s="110" t="s">
        <v>613</v>
      </c>
      <c r="AH90" s="99"/>
      <c r="AI90" s="99"/>
      <c r="AJ90" s="99"/>
      <c r="AK90" s="99"/>
      <c r="AL90" s="99"/>
      <c r="AM90" s="99"/>
      <c r="AN90" s="99"/>
      <c r="AO90" s="99"/>
      <c r="AP90" s="99"/>
      <c r="AQ90" s="99"/>
      <c r="AR90" s="99"/>
      <c r="AS90" s="99"/>
      <c r="AT90" s="99"/>
      <c r="AU90" s="99"/>
      <c r="AV90" s="99"/>
      <c r="AW90" s="99"/>
      <c r="AX90" s="99"/>
      <c r="AY90" s="99"/>
      <c r="AZ90" s="99" t="s">
        <v>215</v>
      </c>
      <c r="BA90" s="236">
        <v>1</v>
      </c>
      <c r="BB90" s="242"/>
      <c r="BC90" s="252"/>
    </row>
    <row r="91" s="30" customFormat="1" ht="168.75" spans="1:55">
      <c r="A91" s="98">
        <v>86</v>
      </c>
      <c r="B91" s="221" t="s">
        <v>32</v>
      </c>
      <c r="C91" s="245" t="s">
        <v>42</v>
      </c>
      <c r="D91" s="223" t="s">
        <v>242</v>
      </c>
      <c r="E91" s="221" t="s">
        <v>599</v>
      </c>
      <c r="F91" s="221" t="s">
        <v>600</v>
      </c>
      <c r="G91" s="246" t="s">
        <v>178</v>
      </c>
      <c r="H91" s="223" t="s">
        <v>179</v>
      </c>
      <c r="I91" s="223" t="s">
        <v>236</v>
      </c>
      <c r="J91" s="223" t="s">
        <v>9</v>
      </c>
      <c r="K91" s="189" t="s">
        <v>566</v>
      </c>
      <c r="L91" s="253">
        <v>1</v>
      </c>
      <c r="M91" s="223" t="s">
        <v>182</v>
      </c>
      <c r="N91" s="223" t="s">
        <v>187</v>
      </c>
      <c r="O91" s="248" t="s">
        <v>184</v>
      </c>
      <c r="P91" s="248" t="s">
        <v>184</v>
      </c>
      <c r="Q91" s="248" t="s">
        <v>184</v>
      </c>
      <c r="R91" s="248" t="s">
        <v>184</v>
      </c>
      <c r="S91" s="248" t="s">
        <v>595</v>
      </c>
      <c r="T91" s="248" t="s">
        <v>596</v>
      </c>
      <c r="U91" s="248" t="s">
        <v>184</v>
      </c>
      <c r="V91" s="248" t="s">
        <v>184</v>
      </c>
      <c r="W91" s="248" t="s">
        <v>184</v>
      </c>
      <c r="X91" s="248" t="s">
        <v>187</v>
      </c>
      <c r="Y91" s="248" t="s">
        <v>321</v>
      </c>
      <c r="Z91" s="248" t="s">
        <v>240</v>
      </c>
      <c r="AA91" s="248" t="s">
        <v>322</v>
      </c>
      <c r="AB91" s="248" t="s">
        <v>202</v>
      </c>
      <c r="AC91" s="171" t="s">
        <v>569</v>
      </c>
      <c r="AD91" s="248" t="s">
        <v>193</v>
      </c>
      <c r="AE91" s="248" t="s">
        <v>605</v>
      </c>
      <c r="AF91" s="248" t="s">
        <v>184</v>
      </c>
      <c r="AG91" s="248" t="s">
        <v>184</v>
      </c>
      <c r="AH91" s="248"/>
      <c r="AI91" s="248"/>
      <c r="AJ91" s="248"/>
      <c r="AK91" s="248"/>
      <c r="AL91" s="248"/>
      <c r="AM91" s="248"/>
      <c r="AN91" s="248"/>
      <c r="AO91" s="248"/>
      <c r="AP91" s="248"/>
      <c r="AQ91" s="248"/>
      <c r="AR91" s="248"/>
      <c r="AS91" s="248"/>
      <c r="AT91" s="248"/>
      <c r="AU91" s="248"/>
      <c r="AV91" s="248"/>
      <c r="AW91" s="248"/>
      <c r="AX91" s="248"/>
      <c r="AY91" s="248"/>
      <c r="AZ91" s="248" t="s">
        <v>215</v>
      </c>
      <c r="BA91" s="236">
        <v>0</v>
      </c>
      <c r="BB91" s="243"/>
      <c r="BC91" s="254"/>
    </row>
    <row r="92" s="26" customFormat="1" ht="233" customHeight="1" spans="1:55">
      <c r="A92" s="98">
        <v>87</v>
      </c>
      <c r="B92" s="107" t="s">
        <v>32</v>
      </c>
      <c r="C92" s="107" t="s">
        <v>43</v>
      </c>
      <c r="D92" s="100" t="s">
        <v>242</v>
      </c>
      <c r="E92" s="112" t="s">
        <v>599</v>
      </c>
      <c r="F92" s="112" t="s">
        <v>600</v>
      </c>
      <c r="G92" s="102" t="s">
        <v>178</v>
      </c>
      <c r="H92" s="105" t="s">
        <v>327</v>
      </c>
      <c r="I92" s="105" t="s">
        <v>318</v>
      </c>
      <c r="J92" s="105" t="s">
        <v>9</v>
      </c>
      <c r="K92" s="153" t="s">
        <v>614</v>
      </c>
      <c r="L92" s="202">
        <v>1</v>
      </c>
      <c r="M92" s="100" t="s">
        <v>182</v>
      </c>
      <c r="N92" s="100" t="s">
        <v>187</v>
      </c>
      <c r="O92" s="99" t="s">
        <v>184</v>
      </c>
      <c r="P92" s="99" t="s">
        <v>184</v>
      </c>
      <c r="Q92" s="99" t="s">
        <v>184</v>
      </c>
      <c r="R92" s="99" t="s">
        <v>184</v>
      </c>
      <c r="S92" s="99" t="s">
        <v>615</v>
      </c>
      <c r="T92" s="99" t="s">
        <v>616</v>
      </c>
      <c r="U92" s="99" t="s">
        <v>184</v>
      </c>
      <c r="V92" s="99" t="s">
        <v>184</v>
      </c>
      <c r="W92" s="99" t="s">
        <v>184</v>
      </c>
      <c r="X92" s="99" t="s">
        <v>187</v>
      </c>
      <c r="Y92" s="99" t="s">
        <v>321</v>
      </c>
      <c r="Z92" s="99" t="s">
        <v>250</v>
      </c>
      <c r="AA92" s="99" t="s">
        <v>322</v>
      </c>
      <c r="AB92" s="99" t="s">
        <v>191</v>
      </c>
      <c r="AC92" s="110" t="s">
        <v>617</v>
      </c>
      <c r="AD92" s="99" t="s">
        <v>193</v>
      </c>
      <c r="AE92" s="99" t="s">
        <v>605</v>
      </c>
      <c r="AF92" s="99" t="s">
        <v>184</v>
      </c>
      <c r="AG92" s="99" t="s">
        <v>184</v>
      </c>
      <c r="AH92" s="99">
        <v>52.05</v>
      </c>
      <c r="AI92" s="99">
        <v>51.91</v>
      </c>
      <c r="AJ92" s="99">
        <v>51.47</v>
      </c>
      <c r="AK92" s="99">
        <f>AJ92-AI92</f>
        <v>-0.439999999999998</v>
      </c>
      <c r="AL92" s="99" t="s">
        <v>228</v>
      </c>
      <c r="AM92" s="99">
        <v>15.79</v>
      </c>
      <c r="AN92" s="99">
        <v>1498.38</v>
      </c>
      <c r="AO92" s="99">
        <v>1490</v>
      </c>
      <c r="AP92" s="99">
        <f>AO92-AN92</f>
        <v>-8.38000000000011</v>
      </c>
      <c r="AQ92" s="99" t="s">
        <v>228</v>
      </c>
      <c r="AR92" s="99">
        <v>205.28</v>
      </c>
      <c r="AS92" s="99">
        <v>40</v>
      </c>
      <c r="AT92" s="99">
        <f>AS92-AR92</f>
        <v>-165.28</v>
      </c>
      <c r="AU92" s="99" t="s">
        <v>228</v>
      </c>
      <c r="AV92" s="99">
        <v>0</v>
      </c>
      <c r="AW92" s="99">
        <v>0</v>
      </c>
      <c r="AX92" s="99">
        <f>AV92-AW92</f>
        <v>0</v>
      </c>
      <c r="AY92" s="99" t="s">
        <v>228</v>
      </c>
      <c r="AZ92" s="99" t="s">
        <v>215</v>
      </c>
      <c r="BA92" s="236">
        <v>1</v>
      </c>
      <c r="BB92" s="236">
        <v>1</v>
      </c>
      <c r="BC92" s="124" t="s">
        <v>618</v>
      </c>
    </row>
    <row r="93" s="26" customFormat="1" ht="163" customHeight="1" spans="1:55">
      <c r="A93" s="98">
        <v>88</v>
      </c>
      <c r="B93" s="107" t="s">
        <v>32</v>
      </c>
      <c r="C93" s="249" t="s">
        <v>44</v>
      </c>
      <c r="D93" s="100" t="s">
        <v>242</v>
      </c>
      <c r="E93" s="107" t="s">
        <v>619</v>
      </c>
      <c r="F93" s="112" t="s">
        <v>620</v>
      </c>
      <c r="G93" s="102" t="s">
        <v>178</v>
      </c>
      <c r="H93" s="105" t="s">
        <v>207</v>
      </c>
      <c r="I93" s="105" t="s">
        <v>333</v>
      </c>
      <c r="J93" s="105" t="s">
        <v>9</v>
      </c>
      <c r="K93" s="160" t="s">
        <v>621</v>
      </c>
      <c r="L93" s="241">
        <v>1</v>
      </c>
      <c r="M93" s="100" t="s">
        <v>182</v>
      </c>
      <c r="N93" s="100" t="s">
        <v>183</v>
      </c>
      <c r="O93" s="99" t="s">
        <v>184</v>
      </c>
      <c r="P93" s="99" t="s">
        <v>184</v>
      </c>
      <c r="Q93" s="99" t="s">
        <v>184</v>
      </c>
      <c r="R93" s="99" t="s">
        <v>184</v>
      </c>
      <c r="S93" s="99" t="s">
        <v>184</v>
      </c>
      <c r="T93" s="99" t="s">
        <v>184</v>
      </c>
      <c r="U93" s="99" t="s">
        <v>184</v>
      </c>
      <c r="V93" s="99" t="s">
        <v>622</v>
      </c>
      <c r="W93" s="99" t="s">
        <v>623</v>
      </c>
      <c r="X93" s="99" t="s">
        <v>187</v>
      </c>
      <c r="Y93" s="99" t="s">
        <v>187</v>
      </c>
      <c r="Z93" s="99" t="s">
        <v>184</v>
      </c>
      <c r="AA93" s="109" t="s">
        <v>187</v>
      </c>
      <c r="AB93" s="99" t="s">
        <v>202</v>
      </c>
      <c r="AC93" s="110" t="s">
        <v>624</v>
      </c>
      <c r="AD93" s="99" t="s">
        <v>193</v>
      </c>
      <c r="AE93" s="99" t="s">
        <v>625</v>
      </c>
      <c r="AF93" s="99" t="s">
        <v>184</v>
      </c>
      <c r="AG93" s="248" t="s">
        <v>330</v>
      </c>
      <c r="AH93" s="99">
        <v>1308.83</v>
      </c>
      <c r="AI93" s="99">
        <v>1291.28</v>
      </c>
      <c r="AJ93" s="99">
        <v>1327.71</v>
      </c>
      <c r="AK93" s="99">
        <f>AJ93-AI93</f>
        <v>36.4300000000001</v>
      </c>
      <c r="AL93" s="99" t="s">
        <v>226</v>
      </c>
      <c r="AM93" s="99">
        <v>0</v>
      </c>
      <c r="AN93" s="99">
        <v>5577.02</v>
      </c>
      <c r="AO93" s="99">
        <v>6500</v>
      </c>
      <c r="AP93" s="99">
        <f>AO93-AN93</f>
        <v>922.98</v>
      </c>
      <c r="AQ93" s="99" t="s">
        <v>226</v>
      </c>
      <c r="AR93" s="99">
        <v>-130.394829</v>
      </c>
      <c r="AS93" s="99">
        <v>550</v>
      </c>
      <c r="AT93" s="99">
        <f>AS93-AR93</f>
        <v>680.394829</v>
      </c>
      <c r="AU93" s="99" t="s">
        <v>226</v>
      </c>
      <c r="AV93" s="99">
        <v>11</v>
      </c>
      <c r="AW93" s="99">
        <v>2</v>
      </c>
      <c r="AX93" s="99">
        <f>AV93-AW93</f>
        <v>9</v>
      </c>
      <c r="AY93" s="99" t="s">
        <v>226</v>
      </c>
      <c r="AZ93" s="99" t="s">
        <v>341</v>
      </c>
      <c r="BA93" s="236">
        <v>1</v>
      </c>
      <c r="BB93" s="188">
        <v>2</v>
      </c>
      <c r="BC93" s="124" t="s">
        <v>626</v>
      </c>
    </row>
    <row r="94" s="26" customFormat="1" ht="312" customHeight="1" spans="1:55">
      <c r="A94" s="98">
        <v>89</v>
      </c>
      <c r="B94" s="107" t="s">
        <v>32</v>
      </c>
      <c r="C94" s="249" t="s">
        <v>44</v>
      </c>
      <c r="D94" s="100" t="s">
        <v>242</v>
      </c>
      <c r="E94" s="107" t="s">
        <v>619</v>
      </c>
      <c r="F94" s="112" t="s">
        <v>620</v>
      </c>
      <c r="G94" s="102" t="s">
        <v>178</v>
      </c>
      <c r="H94" s="105" t="s">
        <v>207</v>
      </c>
      <c r="I94" s="105" t="s">
        <v>333</v>
      </c>
      <c r="J94" s="105" t="s">
        <v>9</v>
      </c>
      <c r="K94" s="160" t="s">
        <v>627</v>
      </c>
      <c r="L94" s="241">
        <v>1</v>
      </c>
      <c r="M94" s="100" t="s">
        <v>182</v>
      </c>
      <c r="N94" s="100" t="s">
        <v>183</v>
      </c>
      <c r="O94" s="99" t="s">
        <v>184</v>
      </c>
      <c r="P94" s="99" t="s">
        <v>184</v>
      </c>
      <c r="Q94" s="99" t="s">
        <v>184</v>
      </c>
      <c r="R94" s="99" t="s">
        <v>184</v>
      </c>
      <c r="S94" s="99" t="s">
        <v>184</v>
      </c>
      <c r="T94" s="99" t="s">
        <v>184</v>
      </c>
      <c r="U94" s="99" t="s">
        <v>184</v>
      </c>
      <c r="V94" s="99" t="s">
        <v>628</v>
      </c>
      <c r="W94" s="99" t="s">
        <v>629</v>
      </c>
      <c r="X94" s="99" t="s">
        <v>187</v>
      </c>
      <c r="Y94" s="99" t="s">
        <v>187</v>
      </c>
      <c r="Z94" s="99" t="s">
        <v>184</v>
      </c>
      <c r="AA94" s="109" t="s">
        <v>187</v>
      </c>
      <c r="AB94" s="99" t="s">
        <v>202</v>
      </c>
      <c r="AC94" s="110" t="s">
        <v>624</v>
      </c>
      <c r="AD94" s="99" t="s">
        <v>193</v>
      </c>
      <c r="AE94" s="99" t="s">
        <v>625</v>
      </c>
      <c r="AF94" s="99" t="s">
        <v>184</v>
      </c>
      <c r="AG94" s="99" t="s">
        <v>184</v>
      </c>
      <c r="AH94" s="99"/>
      <c r="AI94" s="99"/>
      <c r="AJ94" s="99"/>
      <c r="AK94" s="99"/>
      <c r="AL94" s="99"/>
      <c r="AM94" s="99"/>
      <c r="AN94" s="99"/>
      <c r="AO94" s="99"/>
      <c r="AP94" s="99"/>
      <c r="AQ94" s="99"/>
      <c r="AR94" s="99"/>
      <c r="AS94" s="99"/>
      <c r="AT94" s="99"/>
      <c r="AU94" s="99"/>
      <c r="AV94" s="99"/>
      <c r="AW94" s="99"/>
      <c r="AX94" s="99"/>
      <c r="AY94" s="99"/>
      <c r="AZ94" s="99" t="s">
        <v>341</v>
      </c>
      <c r="BA94" s="236">
        <v>1</v>
      </c>
      <c r="BB94" s="243"/>
      <c r="BC94" s="124"/>
    </row>
    <row r="95" s="26" customFormat="1" ht="263" customHeight="1" spans="1:55">
      <c r="A95" s="98">
        <v>90</v>
      </c>
      <c r="B95" s="107" t="s">
        <v>32</v>
      </c>
      <c r="C95" s="107" t="s">
        <v>45</v>
      </c>
      <c r="D95" s="100" t="s">
        <v>242</v>
      </c>
      <c r="E95" s="107" t="s">
        <v>630</v>
      </c>
      <c r="F95" s="107">
        <v>15772198606</v>
      </c>
      <c r="G95" s="102" t="s">
        <v>178</v>
      </c>
      <c r="H95" s="105" t="s">
        <v>327</v>
      </c>
      <c r="I95" s="105" t="s">
        <v>631</v>
      </c>
      <c r="J95" s="105" t="s">
        <v>9</v>
      </c>
      <c r="K95" s="153" t="s">
        <v>632</v>
      </c>
      <c r="L95" s="202">
        <v>1</v>
      </c>
      <c r="M95" s="100" t="s">
        <v>335</v>
      </c>
      <c r="N95" s="100" t="s">
        <v>187</v>
      </c>
      <c r="O95" s="99" t="s">
        <v>184</v>
      </c>
      <c r="P95" s="99" t="s">
        <v>184</v>
      </c>
      <c r="Q95" s="99" t="s">
        <v>184</v>
      </c>
      <c r="R95" s="99" t="s">
        <v>633</v>
      </c>
      <c r="S95" s="99" t="s">
        <v>634</v>
      </c>
      <c r="T95" s="99" t="s">
        <v>635</v>
      </c>
      <c r="U95" s="99" t="s">
        <v>184</v>
      </c>
      <c r="V95" s="99" t="s">
        <v>184</v>
      </c>
      <c r="W95" s="99" t="s">
        <v>184</v>
      </c>
      <c r="X95" s="99" t="s">
        <v>187</v>
      </c>
      <c r="Y95" s="99" t="s">
        <v>321</v>
      </c>
      <c r="Z95" s="99" t="s">
        <v>250</v>
      </c>
      <c r="AA95" s="99" t="s">
        <v>322</v>
      </c>
      <c r="AB95" s="99" t="s">
        <v>202</v>
      </c>
      <c r="AC95" s="110" t="s">
        <v>636</v>
      </c>
      <c r="AD95" s="99" t="s">
        <v>193</v>
      </c>
      <c r="AE95" s="99" t="s">
        <v>637</v>
      </c>
      <c r="AF95" s="99" t="s">
        <v>184</v>
      </c>
      <c r="AG95" s="99" t="s">
        <v>184</v>
      </c>
      <c r="AH95" s="99">
        <v>1165.15</v>
      </c>
      <c r="AI95" s="99">
        <v>1291.28</v>
      </c>
      <c r="AJ95" s="99">
        <v>1267.04</v>
      </c>
      <c r="AK95" s="99">
        <f>AJ95-AI95</f>
        <v>-24.24</v>
      </c>
      <c r="AL95" s="99" t="s">
        <v>228</v>
      </c>
      <c r="AM95" s="99">
        <v>98.86</v>
      </c>
      <c r="AN95" s="99">
        <v>5577.02</v>
      </c>
      <c r="AO95" s="99">
        <v>4500</v>
      </c>
      <c r="AP95" s="99">
        <f>AO95-AN95</f>
        <v>-1077.02</v>
      </c>
      <c r="AQ95" s="99" t="s">
        <v>228</v>
      </c>
      <c r="AR95" s="99">
        <v>80.123001</v>
      </c>
      <c r="AS95" s="99">
        <v>100</v>
      </c>
      <c r="AT95" s="99">
        <f>AS95-AR95</f>
        <v>19.876999</v>
      </c>
      <c r="AU95" s="99" t="s">
        <v>226</v>
      </c>
      <c r="AV95" s="99">
        <v>6</v>
      </c>
      <c r="AW95" s="99">
        <v>1</v>
      </c>
      <c r="AX95" s="99">
        <f>AV95-AW95</f>
        <v>5</v>
      </c>
      <c r="AY95" s="99" t="s">
        <v>226</v>
      </c>
      <c r="AZ95" s="99" t="s">
        <v>341</v>
      </c>
      <c r="BA95" s="236">
        <v>1</v>
      </c>
      <c r="BB95" s="236">
        <v>1</v>
      </c>
      <c r="BC95" s="124" t="s">
        <v>638</v>
      </c>
    </row>
    <row r="96" s="26" customFormat="1" ht="163" customHeight="1" spans="1:55">
      <c r="A96" s="98">
        <v>91</v>
      </c>
      <c r="B96" s="107" t="s">
        <v>32</v>
      </c>
      <c r="C96" s="249" t="s">
        <v>46</v>
      </c>
      <c r="D96" s="100" t="s">
        <v>242</v>
      </c>
      <c r="E96" s="107" t="s">
        <v>639</v>
      </c>
      <c r="F96" s="112" t="s">
        <v>640</v>
      </c>
      <c r="G96" s="102" t="s">
        <v>178</v>
      </c>
      <c r="H96" s="105" t="s">
        <v>327</v>
      </c>
      <c r="I96" s="105" t="s">
        <v>641</v>
      </c>
      <c r="J96" s="105" t="s">
        <v>9</v>
      </c>
      <c r="K96" s="153" t="s">
        <v>642</v>
      </c>
      <c r="L96" s="202">
        <v>1</v>
      </c>
      <c r="M96" s="100" t="s">
        <v>182</v>
      </c>
      <c r="N96" s="100" t="s">
        <v>183</v>
      </c>
      <c r="O96" s="99" t="s">
        <v>184</v>
      </c>
      <c r="P96" s="99" t="s">
        <v>184</v>
      </c>
      <c r="Q96" s="99" t="s">
        <v>184</v>
      </c>
      <c r="R96" s="99" t="s">
        <v>184</v>
      </c>
      <c r="S96" s="99" t="s">
        <v>643</v>
      </c>
      <c r="T96" s="110" t="s">
        <v>644</v>
      </c>
      <c r="U96" s="99" t="s">
        <v>184</v>
      </c>
      <c r="V96" s="99" t="s">
        <v>184</v>
      </c>
      <c r="W96" s="99" t="s">
        <v>184</v>
      </c>
      <c r="X96" s="99" t="s">
        <v>187</v>
      </c>
      <c r="Y96" s="99" t="s">
        <v>321</v>
      </c>
      <c r="Z96" s="99" t="s">
        <v>250</v>
      </c>
      <c r="AA96" s="99" t="s">
        <v>322</v>
      </c>
      <c r="AB96" s="99" t="s">
        <v>202</v>
      </c>
      <c r="AC96" s="110" t="s">
        <v>645</v>
      </c>
      <c r="AD96" s="99" t="s">
        <v>193</v>
      </c>
      <c r="AE96" s="99" t="s">
        <v>646</v>
      </c>
      <c r="AF96" s="110" t="s">
        <v>647</v>
      </c>
      <c r="AG96" s="99" t="s">
        <v>184</v>
      </c>
      <c r="AH96" s="99">
        <v>1884.6</v>
      </c>
      <c r="AI96" s="99">
        <v>1886.36</v>
      </c>
      <c r="AJ96" s="99">
        <v>1914.94</v>
      </c>
      <c r="AK96" s="99">
        <f>AJ96-AI96</f>
        <v>28.5800000000002</v>
      </c>
      <c r="AL96" s="99" t="s">
        <v>226</v>
      </c>
      <c r="AM96" s="99">
        <v>0.48</v>
      </c>
      <c r="AN96" s="99">
        <v>9237.230478</v>
      </c>
      <c r="AO96" s="99">
        <v>10500</v>
      </c>
      <c r="AP96" s="99">
        <f>AO96-AN96</f>
        <v>1262.769522</v>
      </c>
      <c r="AQ96" s="99" t="s">
        <v>226</v>
      </c>
      <c r="AR96" s="99">
        <v>1000</v>
      </c>
      <c r="AS96" s="99">
        <v>1000</v>
      </c>
      <c r="AT96" s="99">
        <f>AS96-AR96</f>
        <v>0</v>
      </c>
      <c r="AU96" s="99" t="s">
        <v>228</v>
      </c>
      <c r="AV96" s="99">
        <v>4</v>
      </c>
      <c r="AW96" s="99">
        <v>2</v>
      </c>
      <c r="AX96" s="99">
        <f>AV96-AW96</f>
        <v>2</v>
      </c>
      <c r="AY96" s="99" t="s">
        <v>226</v>
      </c>
      <c r="AZ96" s="99" t="s">
        <v>341</v>
      </c>
      <c r="BA96" s="236">
        <v>1</v>
      </c>
      <c r="BB96" s="188">
        <v>2</v>
      </c>
      <c r="BC96" s="124" t="s">
        <v>648</v>
      </c>
    </row>
    <row r="97" s="26" customFormat="1" ht="163" customHeight="1" spans="1:55">
      <c r="A97" s="98">
        <v>92</v>
      </c>
      <c r="B97" s="107" t="s">
        <v>32</v>
      </c>
      <c r="C97" s="249" t="s">
        <v>46</v>
      </c>
      <c r="D97" s="100" t="s">
        <v>242</v>
      </c>
      <c r="E97" s="107" t="s">
        <v>639</v>
      </c>
      <c r="F97" s="112" t="s">
        <v>640</v>
      </c>
      <c r="G97" s="102" t="s">
        <v>178</v>
      </c>
      <c r="H97" s="105" t="s">
        <v>207</v>
      </c>
      <c r="I97" s="105" t="s">
        <v>641</v>
      </c>
      <c r="J97" s="105" t="s">
        <v>9</v>
      </c>
      <c r="K97" s="153" t="s">
        <v>649</v>
      </c>
      <c r="L97" s="202">
        <v>1</v>
      </c>
      <c r="M97" s="100" t="s">
        <v>182</v>
      </c>
      <c r="N97" s="100" t="s">
        <v>183</v>
      </c>
      <c r="O97" s="99" t="s">
        <v>184</v>
      </c>
      <c r="P97" s="99" t="s">
        <v>184</v>
      </c>
      <c r="Q97" s="99" t="s">
        <v>184</v>
      </c>
      <c r="R97" s="99" t="s">
        <v>184</v>
      </c>
      <c r="S97" s="99" t="s">
        <v>650</v>
      </c>
      <c r="T97" s="110" t="s">
        <v>651</v>
      </c>
      <c r="U97" s="99" t="s">
        <v>184</v>
      </c>
      <c r="V97" s="99" t="s">
        <v>184</v>
      </c>
      <c r="W97" s="99" t="s">
        <v>184</v>
      </c>
      <c r="X97" s="99" t="s">
        <v>187</v>
      </c>
      <c r="Y97" s="99" t="s">
        <v>321</v>
      </c>
      <c r="Z97" s="99" t="s">
        <v>250</v>
      </c>
      <c r="AA97" s="99" t="s">
        <v>322</v>
      </c>
      <c r="AB97" s="99" t="s">
        <v>202</v>
      </c>
      <c r="AC97" s="110" t="s">
        <v>652</v>
      </c>
      <c r="AD97" s="99" t="s">
        <v>193</v>
      </c>
      <c r="AE97" s="99" t="s">
        <v>646</v>
      </c>
      <c r="AF97" s="110" t="s">
        <v>647</v>
      </c>
      <c r="AG97" s="171" t="s">
        <v>330</v>
      </c>
      <c r="AH97" s="158"/>
      <c r="AI97" s="158"/>
      <c r="AJ97" s="158"/>
      <c r="AK97" s="158"/>
      <c r="AL97" s="158"/>
      <c r="AM97" s="158"/>
      <c r="AN97" s="158"/>
      <c r="AO97" s="158"/>
      <c r="AP97" s="158"/>
      <c r="AQ97" s="158"/>
      <c r="AR97" s="158"/>
      <c r="AS97" s="158"/>
      <c r="AT97" s="158"/>
      <c r="AU97" s="158"/>
      <c r="AV97" s="158"/>
      <c r="AW97" s="158"/>
      <c r="AX97" s="158"/>
      <c r="AY97" s="158"/>
      <c r="AZ97" s="99" t="s">
        <v>341</v>
      </c>
      <c r="BA97" s="236">
        <v>1</v>
      </c>
      <c r="BB97" s="243"/>
      <c r="BC97" s="124"/>
    </row>
    <row r="98" s="27" customFormat="1" ht="192" customHeight="1" spans="1:55">
      <c r="A98" s="98">
        <v>93</v>
      </c>
      <c r="B98" s="104" t="s">
        <v>32</v>
      </c>
      <c r="C98" s="211" t="s">
        <v>47</v>
      </c>
      <c r="D98" s="100" t="s">
        <v>242</v>
      </c>
      <c r="E98" s="107" t="s">
        <v>653</v>
      </c>
      <c r="F98" s="107">
        <v>17785285671</v>
      </c>
      <c r="G98" s="102" t="s">
        <v>178</v>
      </c>
      <c r="H98" s="105" t="s">
        <v>179</v>
      </c>
      <c r="I98" s="105" t="s">
        <v>236</v>
      </c>
      <c r="J98" s="105" t="s">
        <v>9</v>
      </c>
      <c r="K98" s="250" t="s">
        <v>566</v>
      </c>
      <c r="L98" s="202">
        <v>1</v>
      </c>
      <c r="M98" s="100" t="s">
        <v>182</v>
      </c>
      <c r="N98" s="100" t="s">
        <v>187</v>
      </c>
      <c r="O98" s="99" t="s">
        <v>184</v>
      </c>
      <c r="P98" s="99" t="s">
        <v>184</v>
      </c>
      <c r="Q98" s="99" t="s">
        <v>184</v>
      </c>
      <c r="R98" s="99" t="s">
        <v>184</v>
      </c>
      <c r="S98" s="99" t="s">
        <v>654</v>
      </c>
      <c r="T98" s="99" t="s">
        <v>587</v>
      </c>
      <c r="U98" s="99" t="s">
        <v>184</v>
      </c>
      <c r="V98" s="99" t="s">
        <v>184</v>
      </c>
      <c r="W98" s="99" t="s">
        <v>184</v>
      </c>
      <c r="X98" s="99" t="s">
        <v>187</v>
      </c>
      <c r="Y98" s="99" t="s">
        <v>321</v>
      </c>
      <c r="Z98" s="99" t="s">
        <v>240</v>
      </c>
      <c r="AA98" s="99" t="s">
        <v>322</v>
      </c>
      <c r="AB98" s="99" t="s">
        <v>202</v>
      </c>
      <c r="AC98" s="110" t="s">
        <v>655</v>
      </c>
      <c r="AD98" s="99" t="s">
        <v>193</v>
      </c>
      <c r="AE98" s="99" t="s">
        <v>656</v>
      </c>
      <c r="AF98" s="110"/>
      <c r="AG98" s="99" t="s">
        <v>184</v>
      </c>
      <c r="AH98" s="99">
        <v>776.08</v>
      </c>
      <c r="AI98" s="99">
        <v>791.63</v>
      </c>
      <c r="AJ98" s="99">
        <v>793.48</v>
      </c>
      <c r="AK98" s="99">
        <f>AJ98-AI98</f>
        <v>1.85000000000002</v>
      </c>
      <c r="AL98" s="99" t="s">
        <v>226</v>
      </c>
      <c r="AM98" s="99">
        <v>0</v>
      </c>
      <c r="AN98" s="99">
        <v>5721.031059</v>
      </c>
      <c r="AO98" s="99">
        <v>5800</v>
      </c>
      <c r="AP98" s="99">
        <f>AO98-AN98</f>
        <v>78.9689410000001</v>
      </c>
      <c r="AQ98" s="99" t="s">
        <v>228</v>
      </c>
      <c r="AR98" s="99">
        <v>143.51</v>
      </c>
      <c r="AS98" s="99">
        <v>200</v>
      </c>
      <c r="AT98" s="99">
        <f>AS98-AR98</f>
        <v>56.49</v>
      </c>
      <c r="AU98" s="99" t="s">
        <v>226</v>
      </c>
      <c r="AV98" s="99">
        <v>4</v>
      </c>
      <c r="AW98" s="99">
        <v>1</v>
      </c>
      <c r="AX98" s="99">
        <f>AV98-AW98</f>
        <v>3</v>
      </c>
      <c r="AY98" s="99" t="s">
        <v>226</v>
      </c>
      <c r="AZ98" s="99" t="s">
        <v>195</v>
      </c>
      <c r="BA98" s="236">
        <v>1</v>
      </c>
      <c r="BB98" s="188">
        <v>2</v>
      </c>
      <c r="BC98" s="251" t="s">
        <v>657</v>
      </c>
    </row>
    <row r="99" s="27" customFormat="1" ht="163" customHeight="1" spans="1:55">
      <c r="A99" s="98">
        <v>94</v>
      </c>
      <c r="B99" s="104" t="s">
        <v>32</v>
      </c>
      <c r="C99" s="211" t="s">
        <v>47</v>
      </c>
      <c r="D99" s="100" t="s">
        <v>242</v>
      </c>
      <c r="E99" s="107" t="s">
        <v>653</v>
      </c>
      <c r="F99" s="107">
        <v>17785285671</v>
      </c>
      <c r="G99" s="102" t="s">
        <v>178</v>
      </c>
      <c r="H99" s="105" t="s">
        <v>207</v>
      </c>
      <c r="I99" s="105" t="s">
        <v>333</v>
      </c>
      <c r="J99" s="105" t="s">
        <v>9</v>
      </c>
      <c r="K99" s="153" t="s">
        <v>658</v>
      </c>
      <c r="L99" s="202">
        <v>1</v>
      </c>
      <c r="M99" s="100" t="s">
        <v>182</v>
      </c>
      <c r="N99" s="100" t="s">
        <v>187</v>
      </c>
      <c r="O99" s="99" t="s">
        <v>184</v>
      </c>
      <c r="P99" s="99" t="s">
        <v>184</v>
      </c>
      <c r="Q99" s="99" t="s">
        <v>184</v>
      </c>
      <c r="R99" s="99" t="s">
        <v>184</v>
      </c>
      <c r="S99" s="99" t="s">
        <v>659</v>
      </c>
      <c r="T99" s="99" t="s">
        <v>660</v>
      </c>
      <c r="U99" s="99" t="s">
        <v>184</v>
      </c>
      <c r="V99" s="99" t="s">
        <v>184</v>
      </c>
      <c r="W99" s="99" t="s">
        <v>184</v>
      </c>
      <c r="X99" s="99" t="s">
        <v>187</v>
      </c>
      <c r="Y99" s="99" t="s">
        <v>321</v>
      </c>
      <c r="Z99" s="99" t="s">
        <v>250</v>
      </c>
      <c r="AA99" s="99" t="s">
        <v>322</v>
      </c>
      <c r="AB99" s="99" t="s">
        <v>202</v>
      </c>
      <c r="AC99" s="110" t="s">
        <v>661</v>
      </c>
      <c r="AD99" s="99" t="s">
        <v>193</v>
      </c>
      <c r="AE99" s="99" t="s">
        <v>656</v>
      </c>
      <c r="AF99" s="110"/>
      <c r="AG99" s="99" t="s">
        <v>330</v>
      </c>
      <c r="AH99" s="158"/>
      <c r="AI99" s="158"/>
      <c r="AJ99" s="158"/>
      <c r="AK99" s="158"/>
      <c r="AL99" s="158"/>
      <c r="AM99" s="158"/>
      <c r="AN99" s="158"/>
      <c r="AO99" s="158"/>
      <c r="AP99" s="158"/>
      <c r="AQ99" s="158"/>
      <c r="AR99" s="158"/>
      <c r="AS99" s="158"/>
      <c r="AT99" s="158"/>
      <c r="AU99" s="158"/>
      <c r="AV99" s="158"/>
      <c r="AW99" s="158"/>
      <c r="AX99" s="158"/>
      <c r="AY99" s="158"/>
      <c r="AZ99" s="99" t="s">
        <v>341</v>
      </c>
      <c r="BA99" s="236">
        <v>1</v>
      </c>
      <c r="BB99" s="243"/>
      <c r="BC99" s="251"/>
    </row>
    <row r="100" s="26" customFormat="1" ht="150" spans="1:55">
      <c r="A100" s="98">
        <v>95</v>
      </c>
      <c r="B100" s="107" t="s">
        <v>32</v>
      </c>
      <c r="C100" s="107" t="s">
        <v>48</v>
      </c>
      <c r="D100" s="100" t="s">
        <v>242</v>
      </c>
      <c r="E100" s="107" t="s">
        <v>541</v>
      </c>
      <c r="F100" s="107">
        <v>87726449</v>
      </c>
      <c r="G100" s="102" t="s">
        <v>178</v>
      </c>
      <c r="H100" s="105" t="s">
        <v>327</v>
      </c>
      <c r="I100" s="105" t="s">
        <v>573</v>
      </c>
      <c r="J100" s="105" t="s">
        <v>9</v>
      </c>
      <c r="K100" s="153" t="s">
        <v>662</v>
      </c>
      <c r="L100" s="202">
        <v>1</v>
      </c>
      <c r="M100" s="100" t="s">
        <v>182</v>
      </c>
      <c r="N100" s="100" t="s">
        <v>187</v>
      </c>
      <c r="O100" s="99" t="s">
        <v>184</v>
      </c>
      <c r="P100" s="99" t="s">
        <v>184</v>
      </c>
      <c r="Q100" s="99" t="s">
        <v>184</v>
      </c>
      <c r="R100" s="99" t="s">
        <v>184</v>
      </c>
      <c r="S100" s="99" t="s">
        <v>663</v>
      </c>
      <c r="T100" s="99" t="s">
        <v>664</v>
      </c>
      <c r="U100" s="99" t="s">
        <v>184</v>
      </c>
      <c r="V100" s="99" t="s">
        <v>184</v>
      </c>
      <c r="W100" s="99" t="s">
        <v>184</v>
      </c>
      <c r="X100" s="99" t="s">
        <v>187</v>
      </c>
      <c r="Y100" s="99" t="s">
        <v>321</v>
      </c>
      <c r="Z100" s="99" t="s">
        <v>250</v>
      </c>
      <c r="AA100" s="99" t="s">
        <v>322</v>
      </c>
      <c r="AB100" s="99" t="s">
        <v>191</v>
      </c>
      <c r="AC100" s="110" t="s">
        <v>665</v>
      </c>
      <c r="AD100" s="99" t="s">
        <v>193</v>
      </c>
      <c r="AE100" s="99" t="s">
        <v>546</v>
      </c>
      <c r="AF100" s="99" t="s">
        <v>184</v>
      </c>
      <c r="AG100" s="110" t="s">
        <v>613</v>
      </c>
      <c r="AH100" s="99">
        <v>241.82</v>
      </c>
      <c r="AI100" s="99">
        <v>242.3</v>
      </c>
      <c r="AJ100" s="99">
        <v>242.16</v>
      </c>
      <c r="AK100" s="99">
        <f>AJ100-AI100</f>
        <v>-0.140000000000015</v>
      </c>
      <c r="AL100" s="99" t="s">
        <v>228</v>
      </c>
      <c r="AM100" s="99">
        <v>0.2</v>
      </c>
      <c r="AN100" s="99">
        <v>998.27</v>
      </c>
      <c r="AO100" s="99">
        <v>990</v>
      </c>
      <c r="AP100" s="99">
        <f>AO100-AN100</f>
        <v>-8.26999999999998</v>
      </c>
      <c r="AQ100" s="99" t="s">
        <v>228</v>
      </c>
      <c r="AR100" s="99">
        <v>10.66</v>
      </c>
      <c r="AS100" s="99">
        <v>0</v>
      </c>
      <c r="AT100" s="99">
        <f>AS100-AR100</f>
        <v>-10.66</v>
      </c>
      <c r="AU100" s="99" t="s">
        <v>228</v>
      </c>
      <c r="AV100" s="99">
        <v>0</v>
      </c>
      <c r="AW100" s="99">
        <v>1</v>
      </c>
      <c r="AX100" s="99">
        <f>AV100-AW100</f>
        <v>-1</v>
      </c>
      <c r="AY100" s="99" t="s">
        <v>228</v>
      </c>
      <c r="AZ100" s="99" t="s">
        <v>195</v>
      </c>
      <c r="BA100" s="236">
        <v>1</v>
      </c>
      <c r="BB100" s="188">
        <v>2</v>
      </c>
      <c r="BC100" s="124" t="s">
        <v>666</v>
      </c>
    </row>
    <row r="101" s="26" customFormat="1" ht="291" customHeight="1" spans="1:55">
      <c r="A101" s="98">
        <v>96</v>
      </c>
      <c r="B101" s="107" t="s">
        <v>32</v>
      </c>
      <c r="C101" s="107" t="s">
        <v>48</v>
      </c>
      <c r="D101" s="100" t="s">
        <v>242</v>
      </c>
      <c r="E101" s="107" t="s">
        <v>541</v>
      </c>
      <c r="F101" s="107">
        <v>87726449</v>
      </c>
      <c r="G101" s="102" t="s">
        <v>178</v>
      </c>
      <c r="H101" s="104" t="s">
        <v>327</v>
      </c>
      <c r="I101" s="104" t="s">
        <v>573</v>
      </c>
      <c r="J101" s="104" t="s">
        <v>9</v>
      </c>
      <c r="K101" s="106" t="s">
        <v>662</v>
      </c>
      <c r="L101" s="118">
        <v>1</v>
      </c>
      <c r="M101" s="100" t="s">
        <v>182</v>
      </c>
      <c r="N101" s="100" t="s">
        <v>183</v>
      </c>
      <c r="O101" s="99" t="s">
        <v>184</v>
      </c>
      <c r="P101" s="99" t="s">
        <v>184</v>
      </c>
      <c r="Q101" s="99" t="s">
        <v>184</v>
      </c>
      <c r="R101" s="99" t="s">
        <v>184</v>
      </c>
      <c r="S101" s="99" t="s">
        <v>184</v>
      </c>
      <c r="T101" s="99" t="s">
        <v>184</v>
      </c>
      <c r="U101" s="99" t="s">
        <v>184</v>
      </c>
      <c r="V101" s="99" t="s">
        <v>663</v>
      </c>
      <c r="W101" s="99" t="s">
        <v>664</v>
      </c>
      <c r="X101" s="99" t="s">
        <v>187</v>
      </c>
      <c r="Y101" s="99" t="s">
        <v>187</v>
      </c>
      <c r="Z101" s="99" t="s">
        <v>184</v>
      </c>
      <c r="AA101" s="109" t="s">
        <v>187</v>
      </c>
      <c r="AB101" s="99"/>
      <c r="AC101" s="110" t="s">
        <v>624</v>
      </c>
      <c r="AD101" s="99" t="s">
        <v>193</v>
      </c>
      <c r="AE101" s="99" t="s">
        <v>546</v>
      </c>
      <c r="AF101" s="99" t="s">
        <v>184</v>
      </c>
      <c r="AG101" s="99" t="s">
        <v>184</v>
      </c>
      <c r="AH101" s="99"/>
      <c r="AI101" s="99"/>
      <c r="AJ101" s="99"/>
      <c r="AK101" s="99"/>
      <c r="AL101" s="99"/>
      <c r="AM101" s="99"/>
      <c r="AN101" s="99"/>
      <c r="AO101" s="99"/>
      <c r="AP101" s="99"/>
      <c r="AQ101" s="99"/>
      <c r="AR101" s="99"/>
      <c r="AS101" s="99"/>
      <c r="AT101" s="99"/>
      <c r="AU101" s="99"/>
      <c r="AV101" s="99"/>
      <c r="AW101" s="99"/>
      <c r="AX101" s="99"/>
      <c r="AY101" s="99"/>
      <c r="AZ101" s="99" t="s">
        <v>215</v>
      </c>
      <c r="BA101" s="236">
        <v>1</v>
      </c>
      <c r="BB101" s="243"/>
      <c r="BC101" s="124"/>
    </row>
    <row r="102" s="30" customFormat="1" ht="263.25" spans="1:55">
      <c r="A102" s="98">
        <v>97</v>
      </c>
      <c r="B102" s="221" t="s">
        <v>32</v>
      </c>
      <c r="C102" s="221" t="s">
        <v>49</v>
      </c>
      <c r="D102" s="223" t="s">
        <v>242</v>
      </c>
      <c r="E102" s="222" t="s">
        <v>667</v>
      </c>
      <c r="F102" s="222">
        <v>15186796165</v>
      </c>
      <c r="G102" s="246" t="s">
        <v>178</v>
      </c>
      <c r="H102" s="223" t="s">
        <v>179</v>
      </c>
      <c r="I102" s="223" t="s">
        <v>236</v>
      </c>
      <c r="J102" s="223" t="s">
        <v>9</v>
      </c>
      <c r="K102" s="255" t="s">
        <v>566</v>
      </c>
      <c r="L102" s="253">
        <v>1</v>
      </c>
      <c r="M102" s="223" t="s">
        <v>182</v>
      </c>
      <c r="N102" s="223" t="s">
        <v>183</v>
      </c>
      <c r="O102" s="248" t="s">
        <v>184</v>
      </c>
      <c r="P102" s="248" t="s">
        <v>184</v>
      </c>
      <c r="Q102" s="248" t="s">
        <v>184</v>
      </c>
      <c r="R102" s="248" t="s">
        <v>184</v>
      </c>
      <c r="S102" s="248" t="s">
        <v>184</v>
      </c>
      <c r="T102" s="248" t="s">
        <v>184</v>
      </c>
      <c r="U102" s="248" t="s">
        <v>184</v>
      </c>
      <c r="V102" s="248" t="s">
        <v>591</v>
      </c>
      <c r="W102" s="248" t="s">
        <v>568</v>
      </c>
      <c r="X102" s="248" t="s">
        <v>187</v>
      </c>
      <c r="Y102" s="248" t="s">
        <v>187</v>
      </c>
      <c r="Z102" s="248" t="s">
        <v>184</v>
      </c>
      <c r="AA102" s="248" t="s">
        <v>187</v>
      </c>
      <c r="AB102" s="248" t="s">
        <v>202</v>
      </c>
      <c r="AC102" s="171" t="s">
        <v>624</v>
      </c>
      <c r="AD102" s="248" t="s">
        <v>193</v>
      </c>
      <c r="AE102" s="248" t="s">
        <v>668</v>
      </c>
      <c r="AF102" s="248" t="s">
        <v>184</v>
      </c>
      <c r="AG102" s="248" t="s">
        <v>184</v>
      </c>
      <c r="AH102" s="248">
        <v>87.88</v>
      </c>
      <c r="AI102" s="248">
        <v>87.47</v>
      </c>
      <c r="AJ102" s="248">
        <v>88.02</v>
      </c>
      <c r="AK102" s="248">
        <f>AJ102-AI102</f>
        <v>0.549999999999997</v>
      </c>
      <c r="AL102" s="248" t="s">
        <v>226</v>
      </c>
      <c r="AM102" s="248">
        <v>0</v>
      </c>
      <c r="AN102" s="248">
        <v>626.67</v>
      </c>
      <c r="AO102" s="248">
        <v>900</v>
      </c>
      <c r="AP102" s="248">
        <f>AO102-AN102</f>
        <v>273.33</v>
      </c>
      <c r="AQ102" s="248" t="s">
        <v>226</v>
      </c>
      <c r="AR102" s="248">
        <v>48.91</v>
      </c>
      <c r="AS102" s="248">
        <v>70</v>
      </c>
      <c r="AT102" s="248">
        <f>AS102-AR102</f>
        <v>21.09</v>
      </c>
      <c r="AU102" s="248" t="s">
        <v>226</v>
      </c>
      <c r="AV102" s="248">
        <v>0</v>
      </c>
      <c r="AW102" s="248">
        <v>1</v>
      </c>
      <c r="AX102" s="248">
        <f>AV102-AW102</f>
        <v>-1</v>
      </c>
      <c r="AY102" s="248" t="s">
        <v>228</v>
      </c>
      <c r="AZ102" s="248" t="s">
        <v>215</v>
      </c>
      <c r="BA102" s="256">
        <v>0</v>
      </c>
      <c r="BB102" s="256">
        <v>0</v>
      </c>
      <c r="BC102" s="257" t="s">
        <v>669</v>
      </c>
    </row>
    <row r="103" s="30" customFormat="1" ht="168.75" spans="1:55">
      <c r="A103" s="98">
        <v>98</v>
      </c>
      <c r="B103" s="221" t="s">
        <v>32</v>
      </c>
      <c r="C103" s="221" t="s">
        <v>50</v>
      </c>
      <c r="D103" s="223" t="s">
        <v>242</v>
      </c>
      <c r="E103" s="221" t="s">
        <v>670</v>
      </c>
      <c r="F103" s="221" t="s">
        <v>671</v>
      </c>
      <c r="G103" s="246" t="s">
        <v>178</v>
      </c>
      <c r="H103" s="223" t="s">
        <v>179</v>
      </c>
      <c r="I103" s="223" t="s">
        <v>236</v>
      </c>
      <c r="J103" s="223" t="s">
        <v>9</v>
      </c>
      <c r="K103" s="255" t="s">
        <v>566</v>
      </c>
      <c r="L103" s="253">
        <v>1</v>
      </c>
      <c r="M103" s="223" t="s">
        <v>182</v>
      </c>
      <c r="N103" s="223" t="s">
        <v>187</v>
      </c>
      <c r="O103" s="248" t="s">
        <v>184</v>
      </c>
      <c r="P103" s="248" t="s">
        <v>184</v>
      </c>
      <c r="Q103" s="248" t="s">
        <v>184</v>
      </c>
      <c r="R103" s="248" t="s">
        <v>184</v>
      </c>
      <c r="S103" s="248" t="s">
        <v>591</v>
      </c>
      <c r="T103" s="248" t="s">
        <v>568</v>
      </c>
      <c r="U103" s="248" t="s">
        <v>184</v>
      </c>
      <c r="V103" s="248" t="s">
        <v>184</v>
      </c>
      <c r="W103" s="248" t="s">
        <v>184</v>
      </c>
      <c r="X103" s="248" t="s">
        <v>187</v>
      </c>
      <c r="Y103" s="248" t="s">
        <v>321</v>
      </c>
      <c r="Z103" s="248" t="s">
        <v>240</v>
      </c>
      <c r="AA103" s="248" t="s">
        <v>322</v>
      </c>
      <c r="AB103" s="248" t="s">
        <v>202</v>
      </c>
      <c r="AC103" s="171" t="s">
        <v>569</v>
      </c>
      <c r="AD103" s="248" t="s">
        <v>193</v>
      </c>
      <c r="AE103" s="248" t="s">
        <v>672</v>
      </c>
      <c r="AF103" s="248" t="s">
        <v>184</v>
      </c>
      <c r="AG103" s="248" t="s">
        <v>184</v>
      </c>
      <c r="AH103" s="248">
        <v>499.61</v>
      </c>
      <c r="AI103" s="248">
        <v>493.79</v>
      </c>
      <c r="AJ103" s="248">
        <v>495.15</v>
      </c>
      <c r="AK103" s="248">
        <f>AJ103-AI103</f>
        <v>1.35999999999996</v>
      </c>
      <c r="AL103" s="248" t="s">
        <v>226</v>
      </c>
      <c r="AM103" s="248">
        <v>0</v>
      </c>
      <c r="AN103" s="248">
        <v>2451.366042</v>
      </c>
      <c r="AO103" s="248">
        <v>2500</v>
      </c>
      <c r="AP103" s="248">
        <f>AO103-AN103</f>
        <v>48.6339579999999</v>
      </c>
      <c r="AQ103" s="248" t="s">
        <v>228</v>
      </c>
      <c r="AR103" s="248">
        <v>35.36</v>
      </c>
      <c r="AS103" s="248">
        <v>80</v>
      </c>
      <c r="AT103" s="248">
        <f>AS103-AR103</f>
        <v>44.64</v>
      </c>
      <c r="AU103" s="248" t="s">
        <v>226</v>
      </c>
      <c r="AV103" s="248">
        <v>0</v>
      </c>
      <c r="AW103" s="248">
        <v>0</v>
      </c>
      <c r="AX103" s="248">
        <f>AV103-AW103</f>
        <v>0</v>
      </c>
      <c r="AY103" s="248"/>
      <c r="AZ103" s="248" t="s">
        <v>215</v>
      </c>
      <c r="BA103" s="256">
        <v>0</v>
      </c>
      <c r="BB103" s="256">
        <v>0</v>
      </c>
      <c r="BC103" s="257" t="s">
        <v>673</v>
      </c>
    </row>
    <row r="104" s="30" customFormat="1" ht="163" customHeight="1" spans="1:55">
      <c r="A104" s="98">
        <v>99</v>
      </c>
      <c r="B104" s="221" t="s">
        <v>32</v>
      </c>
      <c r="C104" s="221" t="s">
        <v>51</v>
      </c>
      <c r="D104" s="223" t="s">
        <v>242</v>
      </c>
      <c r="E104" s="221" t="s">
        <v>674</v>
      </c>
      <c r="F104" s="221">
        <v>18108521158</v>
      </c>
      <c r="G104" s="246" t="s">
        <v>178</v>
      </c>
      <c r="H104" s="223" t="s">
        <v>179</v>
      </c>
      <c r="I104" s="223" t="s">
        <v>236</v>
      </c>
      <c r="J104" s="223" t="s">
        <v>9</v>
      </c>
      <c r="K104" s="255" t="s">
        <v>566</v>
      </c>
      <c r="L104" s="253">
        <v>1</v>
      </c>
      <c r="M104" s="223" t="s">
        <v>182</v>
      </c>
      <c r="N104" s="223" t="s">
        <v>183</v>
      </c>
      <c r="O104" s="248" t="s">
        <v>184</v>
      </c>
      <c r="P104" s="248" t="s">
        <v>184</v>
      </c>
      <c r="Q104" s="248" t="s">
        <v>184</v>
      </c>
      <c r="R104" s="248" t="s">
        <v>184</v>
      </c>
      <c r="S104" s="248" t="s">
        <v>184</v>
      </c>
      <c r="T104" s="248" t="s">
        <v>184</v>
      </c>
      <c r="U104" s="248" t="s">
        <v>184</v>
      </c>
      <c r="V104" s="248" t="s">
        <v>591</v>
      </c>
      <c r="W104" s="248" t="s">
        <v>568</v>
      </c>
      <c r="X104" s="248" t="s">
        <v>187</v>
      </c>
      <c r="Y104" s="248" t="s">
        <v>187</v>
      </c>
      <c r="Z104" s="248" t="s">
        <v>184</v>
      </c>
      <c r="AA104" s="248" t="s">
        <v>187</v>
      </c>
      <c r="AB104" s="248" t="s">
        <v>202</v>
      </c>
      <c r="AC104" s="171" t="s">
        <v>624</v>
      </c>
      <c r="AD104" s="248" t="s">
        <v>193</v>
      </c>
      <c r="AE104" s="248" t="s">
        <v>675</v>
      </c>
      <c r="AF104" s="248" t="s">
        <v>184</v>
      </c>
      <c r="AG104" s="248" t="s">
        <v>184</v>
      </c>
      <c r="AH104" s="248">
        <v>91.65</v>
      </c>
      <c r="AI104" s="248">
        <v>91.75</v>
      </c>
      <c r="AJ104" s="248">
        <v>91.79</v>
      </c>
      <c r="AK104" s="248">
        <f>AJ104-AI104</f>
        <v>0.0400000000000063</v>
      </c>
      <c r="AL104" s="248" t="s">
        <v>226</v>
      </c>
      <c r="AM104" s="248">
        <v>0</v>
      </c>
      <c r="AN104" s="248">
        <v>759.14</v>
      </c>
      <c r="AO104" s="248">
        <v>760</v>
      </c>
      <c r="AP104" s="248">
        <f>AO104-AN104</f>
        <v>0.860000000000014</v>
      </c>
      <c r="AQ104" s="248" t="s">
        <v>228</v>
      </c>
      <c r="AR104" s="248">
        <v>50.03</v>
      </c>
      <c r="AS104" s="248">
        <v>60</v>
      </c>
      <c r="AT104" s="248">
        <f>AS104-AR104</f>
        <v>9.97</v>
      </c>
      <c r="AU104" s="248" t="s">
        <v>226</v>
      </c>
      <c r="AV104" s="248">
        <v>0</v>
      </c>
      <c r="AW104" s="248">
        <v>0</v>
      </c>
      <c r="AX104" s="248">
        <f>AV104-AW104</f>
        <v>0</v>
      </c>
      <c r="AY104" s="248"/>
      <c r="AZ104" s="248" t="s">
        <v>215</v>
      </c>
      <c r="BA104" s="256">
        <v>0</v>
      </c>
      <c r="BB104" s="256">
        <v>0</v>
      </c>
      <c r="BC104" s="239" t="s">
        <v>676</v>
      </c>
    </row>
    <row r="105" s="26" customFormat="1" ht="150" spans="1:55">
      <c r="A105" s="98">
        <v>100</v>
      </c>
      <c r="B105" s="107" t="s">
        <v>32</v>
      </c>
      <c r="C105" s="161" t="s">
        <v>52</v>
      </c>
      <c r="D105" s="100" t="s">
        <v>242</v>
      </c>
      <c r="E105" s="107" t="s">
        <v>677</v>
      </c>
      <c r="F105" s="107" t="s">
        <v>678</v>
      </c>
      <c r="G105" s="102" t="s">
        <v>178</v>
      </c>
      <c r="H105" s="102" t="s">
        <v>207</v>
      </c>
      <c r="I105" s="105" t="s">
        <v>333</v>
      </c>
      <c r="J105" s="105" t="s">
        <v>9</v>
      </c>
      <c r="K105" s="153" t="s">
        <v>679</v>
      </c>
      <c r="L105" s="202">
        <v>1</v>
      </c>
      <c r="M105" s="100" t="s">
        <v>182</v>
      </c>
      <c r="N105" s="100" t="s">
        <v>183</v>
      </c>
      <c r="O105" s="99" t="s">
        <v>184</v>
      </c>
      <c r="P105" s="99" t="s">
        <v>184</v>
      </c>
      <c r="Q105" s="99" t="s">
        <v>184</v>
      </c>
      <c r="R105" s="99" t="s">
        <v>184</v>
      </c>
      <c r="S105" s="99" t="s">
        <v>680</v>
      </c>
      <c r="T105" s="99" t="s">
        <v>681</v>
      </c>
      <c r="U105" s="99" t="s">
        <v>184</v>
      </c>
      <c r="V105" s="99" t="s">
        <v>184</v>
      </c>
      <c r="W105" s="99" t="s">
        <v>184</v>
      </c>
      <c r="X105" s="99" t="s">
        <v>187</v>
      </c>
      <c r="Y105" s="99" t="s">
        <v>188</v>
      </c>
      <c r="Z105" s="99" t="s">
        <v>250</v>
      </c>
      <c r="AA105" s="99" t="s">
        <v>205</v>
      </c>
      <c r="AB105" s="99" t="s">
        <v>191</v>
      </c>
      <c r="AC105" s="110" t="s">
        <v>682</v>
      </c>
      <c r="AD105" s="99" t="s">
        <v>193</v>
      </c>
      <c r="AE105" s="99" t="s">
        <v>683</v>
      </c>
      <c r="AF105" s="110"/>
      <c r="AG105" s="110" t="s">
        <v>684</v>
      </c>
      <c r="AH105" s="99" t="s">
        <v>184</v>
      </c>
      <c r="AI105" s="99" t="s">
        <v>184</v>
      </c>
      <c r="AJ105" s="99" t="s">
        <v>184</v>
      </c>
      <c r="AK105" s="99" t="s">
        <v>184</v>
      </c>
      <c r="AL105" s="99" t="s">
        <v>184</v>
      </c>
      <c r="AM105" s="99" t="s">
        <v>184</v>
      </c>
      <c r="AN105" s="99" t="s">
        <v>184</v>
      </c>
      <c r="AO105" s="99">
        <v>8543</v>
      </c>
      <c r="AP105" s="99" t="s">
        <v>184</v>
      </c>
      <c r="AQ105" s="99" t="s">
        <v>184</v>
      </c>
      <c r="AR105" s="99" t="s">
        <v>184</v>
      </c>
      <c r="AS105" s="99">
        <v>-1200</v>
      </c>
      <c r="AT105" s="99" t="s">
        <v>184</v>
      </c>
      <c r="AU105" s="99" t="s">
        <v>184</v>
      </c>
      <c r="AV105" s="99">
        <v>0</v>
      </c>
      <c r="AW105" s="99">
        <v>0</v>
      </c>
      <c r="AX105" s="99">
        <f>AV105-AW105</f>
        <v>0</v>
      </c>
      <c r="AY105" s="99"/>
      <c r="AZ105" s="99" t="s">
        <v>215</v>
      </c>
      <c r="BA105" s="236">
        <v>0</v>
      </c>
      <c r="BB105" s="236">
        <v>0</v>
      </c>
      <c r="BC105" s="124" t="s">
        <v>685</v>
      </c>
    </row>
    <row r="106" s="26" customFormat="1" ht="113" customHeight="1" spans="1:55">
      <c r="A106" s="98">
        <v>101</v>
      </c>
      <c r="B106" s="107" t="s">
        <v>32</v>
      </c>
      <c r="C106" s="161" t="s">
        <v>52</v>
      </c>
      <c r="D106" s="100" t="s">
        <v>242</v>
      </c>
      <c r="E106" s="107" t="s">
        <v>677</v>
      </c>
      <c r="F106" s="107" t="s">
        <v>678</v>
      </c>
      <c r="G106" s="102" t="s">
        <v>178</v>
      </c>
      <c r="H106" s="102" t="s">
        <v>207</v>
      </c>
      <c r="I106" s="105" t="s">
        <v>430</v>
      </c>
      <c r="J106" s="105" t="s">
        <v>9</v>
      </c>
      <c r="K106" s="153" t="s">
        <v>686</v>
      </c>
      <c r="L106" s="202">
        <v>1</v>
      </c>
      <c r="M106" s="100" t="s">
        <v>182</v>
      </c>
      <c r="N106" s="100" t="s">
        <v>183</v>
      </c>
      <c r="O106" s="99" t="s">
        <v>184</v>
      </c>
      <c r="P106" s="99" t="s">
        <v>184</v>
      </c>
      <c r="Q106" s="99" t="s">
        <v>184</v>
      </c>
      <c r="R106" s="99" t="s">
        <v>184</v>
      </c>
      <c r="S106" s="99" t="s">
        <v>687</v>
      </c>
      <c r="T106" s="99" t="s">
        <v>688</v>
      </c>
      <c r="U106" s="99" t="s">
        <v>184</v>
      </c>
      <c r="V106" s="99" t="s">
        <v>184</v>
      </c>
      <c r="W106" s="99" t="s">
        <v>184</v>
      </c>
      <c r="X106" s="99" t="s">
        <v>187</v>
      </c>
      <c r="Y106" s="99" t="s">
        <v>188</v>
      </c>
      <c r="Z106" s="99" t="s">
        <v>250</v>
      </c>
      <c r="AA106" s="99" t="s">
        <v>205</v>
      </c>
      <c r="AB106" s="99" t="s">
        <v>191</v>
      </c>
      <c r="AC106" s="110" t="s">
        <v>682</v>
      </c>
      <c r="AD106" s="99" t="s">
        <v>193</v>
      </c>
      <c r="AE106" s="99" t="s">
        <v>683</v>
      </c>
      <c r="AF106" s="110"/>
      <c r="AG106" s="99"/>
      <c r="AH106" s="99"/>
      <c r="AI106" s="99"/>
      <c r="AJ106" s="99"/>
      <c r="AK106" s="99"/>
      <c r="AL106" s="99"/>
      <c r="AM106" s="99"/>
      <c r="AN106" s="99"/>
      <c r="AO106" s="99"/>
      <c r="AP106" s="99"/>
      <c r="AQ106" s="99"/>
      <c r="AR106" s="99"/>
      <c r="AS106" s="99"/>
      <c r="AT106" s="99"/>
      <c r="AU106" s="99"/>
      <c r="AV106" s="99"/>
      <c r="AW106" s="99"/>
      <c r="AX106" s="99"/>
      <c r="AY106" s="99"/>
      <c r="AZ106" s="99" t="s">
        <v>215</v>
      </c>
      <c r="BA106" s="188">
        <v>0</v>
      </c>
      <c r="BB106" s="188">
        <v>0</v>
      </c>
      <c r="BC106" s="258"/>
    </row>
    <row r="107" s="26" customFormat="1" ht="41" customHeight="1" spans="1:55">
      <c r="A107" s="98">
        <v>102</v>
      </c>
      <c r="B107" s="107" t="s">
        <v>32</v>
      </c>
      <c r="C107" s="112" t="s">
        <v>20</v>
      </c>
      <c r="D107" s="112"/>
      <c r="E107" s="118" t="s">
        <v>184</v>
      </c>
      <c r="F107" s="118" t="s">
        <v>184</v>
      </c>
      <c r="G107" s="118" t="s">
        <v>184</v>
      </c>
      <c r="H107" s="118" t="s">
        <v>184</v>
      </c>
      <c r="I107" s="104" t="s">
        <v>184</v>
      </c>
      <c r="J107" s="118" t="s">
        <v>184</v>
      </c>
      <c r="K107" s="117" t="s">
        <v>184</v>
      </c>
      <c r="L107" s="118">
        <f>SUM(L73:L106)</f>
        <v>34</v>
      </c>
      <c r="M107" s="108" t="s">
        <v>184</v>
      </c>
      <c r="N107" s="108" t="s">
        <v>184</v>
      </c>
      <c r="O107" s="107" t="s">
        <v>184</v>
      </c>
      <c r="P107" s="118" t="s">
        <v>184</v>
      </c>
      <c r="Q107" s="118" t="s">
        <v>184</v>
      </c>
      <c r="R107" s="118" t="s">
        <v>184</v>
      </c>
      <c r="S107" s="118" t="s">
        <v>184</v>
      </c>
      <c r="T107" s="118" t="s">
        <v>184</v>
      </c>
      <c r="U107" s="118" t="s">
        <v>184</v>
      </c>
      <c r="V107" s="118" t="s">
        <v>184</v>
      </c>
      <c r="W107" s="118" t="s">
        <v>184</v>
      </c>
      <c r="X107" s="118" t="s">
        <v>184</v>
      </c>
      <c r="Y107" s="118" t="s">
        <v>184</v>
      </c>
      <c r="Z107" s="118" t="s">
        <v>184</v>
      </c>
      <c r="AA107" s="118" t="s">
        <v>184</v>
      </c>
      <c r="AB107" s="118" t="s">
        <v>184</v>
      </c>
      <c r="AC107" s="118" t="s">
        <v>184</v>
      </c>
      <c r="AD107" s="118" t="s">
        <v>184</v>
      </c>
      <c r="AE107" s="118" t="s">
        <v>184</v>
      </c>
      <c r="AF107" s="118" t="s">
        <v>184</v>
      </c>
      <c r="AG107" s="118" t="s">
        <v>184</v>
      </c>
      <c r="AH107" s="118" t="s">
        <v>184</v>
      </c>
      <c r="AI107" s="118" t="s">
        <v>184</v>
      </c>
      <c r="AJ107" s="118" t="s">
        <v>184</v>
      </c>
      <c r="AK107" s="118" t="s">
        <v>184</v>
      </c>
      <c r="AL107" s="118" t="s">
        <v>184</v>
      </c>
      <c r="AM107" s="118" t="s">
        <v>184</v>
      </c>
      <c r="AN107" s="118" t="s">
        <v>184</v>
      </c>
      <c r="AO107" s="118" t="s">
        <v>184</v>
      </c>
      <c r="AP107" s="118" t="s">
        <v>184</v>
      </c>
      <c r="AQ107" s="118" t="s">
        <v>184</v>
      </c>
      <c r="AR107" s="118" t="s">
        <v>184</v>
      </c>
      <c r="AS107" s="118" t="s">
        <v>184</v>
      </c>
      <c r="AT107" s="118" t="s">
        <v>184</v>
      </c>
      <c r="AU107" s="118" t="s">
        <v>184</v>
      </c>
      <c r="AV107" s="118" t="s">
        <v>184</v>
      </c>
      <c r="AW107" s="118" t="s">
        <v>184</v>
      </c>
      <c r="AX107" s="118" t="s">
        <v>184</v>
      </c>
      <c r="AY107" s="118" t="s">
        <v>184</v>
      </c>
      <c r="AZ107" s="118" t="s">
        <v>184</v>
      </c>
      <c r="BA107" s="118">
        <f>SUM(BA73:BA106)</f>
        <v>27</v>
      </c>
      <c r="BB107" s="118">
        <f>SUM(BB73:BB106)</f>
        <v>26</v>
      </c>
      <c r="BC107" s="177"/>
    </row>
    <row r="108" s="26" customFormat="1" ht="53" customHeight="1" spans="1:55">
      <c r="A108" s="98">
        <v>103</v>
      </c>
      <c r="B108" s="107" t="s">
        <v>32</v>
      </c>
      <c r="C108" s="112" t="s">
        <v>21</v>
      </c>
      <c r="D108" s="112"/>
      <c r="E108" s="118" t="s">
        <v>184</v>
      </c>
      <c r="F108" s="118" t="s">
        <v>184</v>
      </c>
      <c r="G108" s="118" t="s">
        <v>184</v>
      </c>
      <c r="H108" s="118" t="s">
        <v>184</v>
      </c>
      <c r="I108" s="104" t="s">
        <v>184</v>
      </c>
      <c r="J108" s="118" t="s">
        <v>184</v>
      </c>
      <c r="K108" s="117" t="s">
        <v>184</v>
      </c>
      <c r="L108" s="118">
        <f>+L107+L60+L61+L62+L64+L65+L66+L67+L68+L69+L70+L71+L72+L63</f>
        <v>47</v>
      </c>
      <c r="M108" s="108" t="s">
        <v>184</v>
      </c>
      <c r="N108" s="108" t="s">
        <v>184</v>
      </c>
      <c r="O108" s="107" t="s">
        <v>184</v>
      </c>
      <c r="P108" s="118" t="s">
        <v>184</v>
      </c>
      <c r="Q108" s="118" t="s">
        <v>184</v>
      </c>
      <c r="R108" s="118" t="s">
        <v>184</v>
      </c>
      <c r="S108" s="118" t="s">
        <v>184</v>
      </c>
      <c r="T108" s="118" t="s">
        <v>184</v>
      </c>
      <c r="U108" s="118" t="s">
        <v>184</v>
      </c>
      <c r="V108" s="118" t="s">
        <v>184</v>
      </c>
      <c r="W108" s="118" t="s">
        <v>184</v>
      </c>
      <c r="X108" s="118" t="s">
        <v>184</v>
      </c>
      <c r="Y108" s="118" t="s">
        <v>184</v>
      </c>
      <c r="Z108" s="118" t="s">
        <v>184</v>
      </c>
      <c r="AA108" s="118" t="s">
        <v>184</v>
      </c>
      <c r="AB108" s="118" t="s">
        <v>184</v>
      </c>
      <c r="AC108" s="118" t="s">
        <v>184</v>
      </c>
      <c r="AD108" s="118" t="s">
        <v>184</v>
      </c>
      <c r="AE108" s="118" t="s">
        <v>184</v>
      </c>
      <c r="AF108" s="118" t="s">
        <v>184</v>
      </c>
      <c r="AG108" s="118" t="s">
        <v>184</v>
      </c>
      <c r="AH108" s="118" t="s">
        <v>184</v>
      </c>
      <c r="AI108" s="118" t="s">
        <v>184</v>
      </c>
      <c r="AJ108" s="118" t="s">
        <v>184</v>
      </c>
      <c r="AK108" s="118" t="s">
        <v>184</v>
      </c>
      <c r="AL108" s="118" t="s">
        <v>184</v>
      </c>
      <c r="AM108" s="118" t="s">
        <v>184</v>
      </c>
      <c r="AN108" s="118" t="s">
        <v>184</v>
      </c>
      <c r="AO108" s="118" t="s">
        <v>184</v>
      </c>
      <c r="AP108" s="118" t="s">
        <v>184</v>
      </c>
      <c r="AQ108" s="118" t="s">
        <v>184</v>
      </c>
      <c r="AR108" s="118" t="s">
        <v>184</v>
      </c>
      <c r="AS108" s="118" t="s">
        <v>184</v>
      </c>
      <c r="AT108" s="118" t="s">
        <v>184</v>
      </c>
      <c r="AU108" s="118" t="s">
        <v>184</v>
      </c>
      <c r="AV108" s="118" t="s">
        <v>184</v>
      </c>
      <c r="AW108" s="118" t="s">
        <v>184</v>
      </c>
      <c r="AX108" s="118" t="s">
        <v>184</v>
      </c>
      <c r="AY108" s="118" t="s">
        <v>184</v>
      </c>
      <c r="AZ108" s="118" t="s">
        <v>184</v>
      </c>
      <c r="BA108" s="118">
        <f>+BA107+BA60+BA61+BA62+BA64+BA65+BA66+BA67+BA68+BA69+BA70+BA71+BA72+BA63</f>
        <v>36</v>
      </c>
      <c r="BB108" s="118">
        <f>+BB107+BB60+BB61+BB62+BB64+BB65+BB66+BB67+BB68+BB69+BB70+BB71+BB72+BB63</f>
        <v>35</v>
      </c>
      <c r="BC108" s="177"/>
    </row>
    <row r="109" s="32" customFormat="1" ht="218" hidden="1" customHeight="1" spans="1:55">
      <c r="A109" s="98">
        <v>104</v>
      </c>
      <c r="B109" s="116" t="s">
        <v>53</v>
      </c>
      <c r="C109" s="116" t="s">
        <v>53</v>
      </c>
      <c r="D109" s="100" t="s">
        <v>16</v>
      </c>
      <c r="E109" s="259" t="s">
        <v>689</v>
      </c>
      <c r="F109" s="138">
        <v>15761490501</v>
      </c>
      <c r="G109" s="102" t="s">
        <v>178</v>
      </c>
      <c r="H109" s="260" t="s">
        <v>207</v>
      </c>
      <c r="I109" s="100" t="s">
        <v>690</v>
      </c>
      <c r="J109" s="116" t="s">
        <v>9</v>
      </c>
      <c r="K109" s="131" t="s">
        <v>691</v>
      </c>
      <c r="L109" s="138">
        <v>1</v>
      </c>
      <c r="M109" s="102" t="s">
        <v>182</v>
      </c>
      <c r="N109" s="102" t="s">
        <v>183</v>
      </c>
      <c r="O109" s="116" t="s">
        <v>184</v>
      </c>
      <c r="P109" s="116" t="s">
        <v>184</v>
      </c>
      <c r="Q109" s="116" t="s">
        <v>184</v>
      </c>
      <c r="R109" s="116" t="s">
        <v>184</v>
      </c>
      <c r="S109" s="116" t="s">
        <v>692</v>
      </c>
      <c r="T109" s="116" t="s">
        <v>693</v>
      </c>
      <c r="U109" s="116" t="s">
        <v>184</v>
      </c>
      <c r="V109" s="116" t="s">
        <v>184</v>
      </c>
      <c r="W109" s="116" t="s">
        <v>184</v>
      </c>
      <c r="X109" s="116" t="s">
        <v>187</v>
      </c>
      <c r="Y109" s="116" t="s">
        <v>188</v>
      </c>
      <c r="Z109" s="116" t="s">
        <v>250</v>
      </c>
      <c r="AA109" s="116" t="s">
        <v>205</v>
      </c>
      <c r="AB109" s="116" t="s">
        <v>191</v>
      </c>
      <c r="AC109" s="116" t="s">
        <v>184</v>
      </c>
      <c r="AD109" s="116" t="s">
        <v>193</v>
      </c>
      <c r="AE109" s="116" t="s">
        <v>694</v>
      </c>
      <c r="AF109" s="116" t="s">
        <v>184</v>
      </c>
      <c r="AG109" s="116" t="s">
        <v>184</v>
      </c>
      <c r="AH109" s="116" t="s">
        <v>184</v>
      </c>
      <c r="AI109" s="116">
        <v>4129</v>
      </c>
      <c r="AJ109" s="116">
        <v>4399</v>
      </c>
      <c r="AK109" s="116">
        <f>AJ109-AI109</f>
        <v>270</v>
      </c>
      <c r="AL109" s="116" t="s">
        <v>226</v>
      </c>
      <c r="AM109" s="116">
        <v>430.25</v>
      </c>
      <c r="AN109" s="116">
        <v>15216.01</v>
      </c>
      <c r="AO109" s="116">
        <v>18100</v>
      </c>
      <c r="AP109" s="116">
        <f>AO109-AN109</f>
        <v>2883.99</v>
      </c>
      <c r="AQ109" s="116" t="s">
        <v>226</v>
      </c>
      <c r="AR109" s="116">
        <v>-13932.57</v>
      </c>
      <c r="AS109" s="116">
        <v>-11000</v>
      </c>
      <c r="AT109" s="116">
        <f>AS109-AR109</f>
        <v>2932.57</v>
      </c>
      <c r="AU109" s="116" t="s">
        <v>226</v>
      </c>
      <c r="AV109" s="116">
        <v>10</v>
      </c>
      <c r="AW109" s="116">
        <v>4</v>
      </c>
      <c r="AX109" s="116">
        <v>6</v>
      </c>
      <c r="AY109" s="116" t="str">
        <f>IF(AX109&gt;0,"是","否")</f>
        <v>是</v>
      </c>
      <c r="AZ109" s="116" t="s">
        <v>195</v>
      </c>
      <c r="BA109" s="132">
        <v>1</v>
      </c>
      <c r="BB109" s="132">
        <v>3</v>
      </c>
      <c r="BC109" s="261" t="s">
        <v>695</v>
      </c>
    </row>
    <row r="110" s="32" customFormat="1" ht="202" hidden="1" customHeight="1" spans="1:55">
      <c r="A110" s="98">
        <v>105</v>
      </c>
      <c r="B110" s="116" t="s">
        <v>53</v>
      </c>
      <c r="C110" s="116" t="s">
        <v>53</v>
      </c>
      <c r="D110" s="100" t="s">
        <v>16</v>
      </c>
      <c r="E110" s="259" t="s">
        <v>689</v>
      </c>
      <c r="F110" s="138">
        <v>15761490501</v>
      </c>
      <c r="G110" s="246" t="s">
        <v>178</v>
      </c>
      <c r="H110" s="262" t="s">
        <v>207</v>
      </c>
      <c r="I110" s="223" t="s">
        <v>696</v>
      </c>
      <c r="J110" s="221" t="s">
        <v>9</v>
      </c>
      <c r="K110" s="164" t="s">
        <v>697</v>
      </c>
      <c r="L110" s="253">
        <v>2</v>
      </c>
      <c r="M110" s="246" t="s">
        <v>199</v>
      </c>
      <c r="N110" s="246" t="s">
        <v>200</v>
      </c>
      <c r="O110" s="221" t="s">
        <v>184</v>
      </c>
      <c r="P110" s="221" t="s">
        <v>184</v>
      </c>
      <c r="Q110" s="221" t="s">
        <v>184</v>
      </c>
      <c r="R110" s="221" t="s">
        <v>184</v>
      </c>
      <c r="S110" s="221" t="s">
        <v>184</v>
      </c>
      <c r="T110" s="221" t="s">
        <v>698</v>
      </c>
      <c r="U110" s="221" t="s">
        <v>184</v>
      </c>
      <c r="V110" s="221" t="s">
        <v>184</v>
      </c>
      <c r="W110" s="221" t="s">
        <v>184</v>
      </c>
      <c r="X110" s="221" t="s">
        <v>187</v>
      </c>
      <c r="Y110" s="221" t="s">
        <v>188</v>
      </c>
      <c r="Z110" s="221" t="s">
        <v>250</v>
      </c>
      <c r="AA110" s="221" t="s">
        <v>205</v>
      </c>
      <c r="AB110" s="221" t="s">
        <v>191</v>
      </c>
      <c r="AC110" s="221" t="s">
        <v>184</v>
      </c>
      <c r="AD110" s="221" t="s">
        <v>193</v>
      </c>
      <c r="AE110" s="221" t="s">
        <v>694</v>
      </c>
      <c r="AF110" s="221" t="s">
        <v>184</v>
      </c>
      <c r="AG110" s="164" t="s">
        <v>330</v>
      </c>
      <c r="AH110" s="221" t="s">
        <v>184</v>
      </c>
      <c r="AI110" s="221">
        <v>4129</v>
      </c>
      <c r="AJ110" s="221">
        <v>4399</v>
      </c>
      <c r="AK110" s="221">
        <f>AJ110-AI110</f>
        <v>270</v>
      </c>
      <c r="AL110" s="221" t="s">
        <v>226</v>
      </c>
      <c r="AM110" s="221">
        <v>430.25</v>
      </c>
      <c r="AN110" s="221">
        <v>15216.01</v>
      </c>
      <c r="AO110" s="221">
        <v>18100</v>
      </c>
      <c r="AP110" s="221">
        <f>AO110-AN110</f>
        <v>2883.99</v>
      </c>
      <c r="AQ110" s="221" t="s">
        <v>226</v>
      </c>
      <c r="AR110" s="221">
        <v>-13932.57</v>
      </c>
      <c r="AS110" s="221">
        <v>-11000</v>
      </c>
      <c r="AT110" s="221">
        <f>AS110-AR110</f>
        <v>2932.57</v>
      </c>
      <c r="AU110" s="221" t="s">
        <v>226</v>
      </c>
      <c r="AV110" s="221">
        <v>10</v>
      </c>
      <c r="AW110" s="221">
        <v>4</v>
      </c>
      <c r="AX110" s="221">
        <v>6</v>
      </c>
      <c r="AY110" s="221" t="str">
        <f>IF(AX110&gt;0,"是","否")</f>
        <v>是</v>
      </c>
      <c r="AZ110" s="221" t="s">
        <v>195</v>
      </c>
      <c r="BA110" s="132">
        <v>2</v>
      </c>
      <c r="BB110" s="132"/>
      <c r="BC110" s="261"/>
    </row>
    <row r="111" s="32" customFormat="1" ht="68" hidden="1" customHeight="1" spans="1:55">
      <c r="A111" s="98">
        <v>106</v>
      </c>
      <c r="B111" s="116" t="s">
        <v>53</v>
      </c>
      <c r="C111" s="263" t="s">
        <v>20</v>
      </c>
      <c r="D111" s="264"/>
      <c r="E111" s="118" t="s">
        <v>184</v>
      </c>
      <c r="F111" s="118" t="s">
        <v>184</v>
      </c>
      <c r="G111" s="118" t="s">
        <v>184</v>
      </c>
      <c r="H111" s="118" t="s">
        <v>184</v>
      </c>
      <c r="I111" s="104" t="s">
        <v>184</v>
      </c>
      <c r="J111" s="118" t="s">
        <v>184</v>
      </c>
      <c r="K111" s="117" t="s">
        <v>184</v>
      </c>
      <c r="L111" s="138">
        <v>0</v>
      </c>
      <c r="M111" s="108" t="s">
        <v>184</v>
      </c>
      <c r="N111" s="108" t="s">
        <v>184</v>
      </c>
      <c r="O111" s="107" t="s">
        <v>184</v>
      </c>
      <c r="P111" s="118" t="s">
        <v>184</v>
      </c>
      <c r="Q111" s="118" t="s">
        <v>184</v>
      </c>
      <c r="R111" s="118" t="s">
        <v>184</v>
      </c>
      <c r="S111" s="118" t="s">
        <v>184</v>
      </c>
      <c r="T111" s="118" t="s">
        <v>184</v>
      </c>
      <c r="U111" s="118" t="s">
        <v>184</v>
      </c>
      <c r="V111" s="118" t="s">
        <v>184</v>
      </c>
      <c r="W111" s="118" t="s">
        <v>184</v>
      </c>
      <c r="X111" s="118" t="s">
        <v>184</v>
      </c>
      <c r="Y111" s="118" t="s">
        <v>184</v>
      </c>
      <c r="Z111" s="118" t="s">
        <v>184</v>
      </c>
      <c r="AA111" s="118" t="s">
        <v>184</v>
      </c>
      <c r="AB111" s="118" t="s">
        <v>184</v>
      </c>
      <c r="AC111" s="118" t="s">
        <v>184</v>
      </c>
      <c r="AD111" s="118" t="s">
        <v>184</v>
      </c>
      <c r="AE111" s="118" t="s">
        <v>184</v>
      </c>
      <c r="AF111" s="118" t="s">
        <v>184</v>
      </c>
      <c r="AG111" s="118" t="s">
        <v>184</v>
      </c>
      <c r="AH111" s="118" t="s">
        <v>184</v>
      </c>
      <c r="AI111" s="118" t="s">
        <v>184</v>
      </c>
      <c r="AJ111" s="118" t="s">
        <v>184</v>
      </c>
      <c r="AK111" s="118" t="s">
        <v>184</v>
      </c>
      <c r="AL111" s="118" t="s">
        <v>184</v>
      </c>
      <c r="AM111" s="118" t="s">
        <v>184</v>
      </c>
      <c r="AN111" s="118" t="s">
        <v>184</v>
      </c>
      <c r="AO111" s="118" t="s">
        <v>184</v>
      </c>
      <c r="AP111" s="118" t="s">
        <v>184</v>
      </c>
      <c r="AQ111" s="118" t="s">
        <v>184</v>
      </c>
      <c r="AR111" s="118" t="s">
        <v>184</v>
      </c>
      <c r="AS111" s="118" t="s">
        <v>184</v>
      </c>
      <c r="AT111" s="118" t="s">
        <v>184</v>
      </c>
      <c r="AU111" s="118" t="s">
        <v>184</v>
      </c>
      <c r="AV111" s="118" t="s">
        <v>184</v>
      </c>
      <c r="AW111" s="118" t="s">
        <v>184</v>
      </c>
      <c r="AX111" s="118" t="s">
        <v>184</v>
      </c>
      <c r="AY111" s="118" t="s">
        <v>184</v>
      </c>
      <c r="AZ111" s="118" t="s">
        <v>184</v>
      </c>
      <c r="BA111" s="132">
        <v>0</v>
      </c>
      <c r="BB111" s="132">
        <v>0</v>
      </c>
      <c r="BC111" s="261"/>
    </row>
    <row r="112" s="33" customFormat="1" ht="72" hidden="1" customHeight="1" spans="1:55">
      <c r="A112" s="98">
        <v>107</v>
      </c>
      <c r="B112" s="116" t="s">
        <v>53</v>
      </c>
      <c r="C112" s="265" t="s">
        <v>21</v>
      </c>
      <c r="D112" s="265"/>
      <c r="E112" s="118" t="s">
        <v>184</v>
      </c>
      <c r="F112" s="118" t="s">
        <v>184</v>
      </c>
      <c r="G112" s="118" t="s">
        <v>184</v>
      </c>
      <c r="H112" s="118" t="s">
        <v>184</v>
      </c>
      <c r="I112" s="104" t="s">
        <v>184</v>
      </c>
      <c r="J112" s="118" t="s">
        <v>184</v>
      </c>
      <c r="K112" s="117" t="s">
        <v>184</v>
      </c>
      <c r="L112" s="132">
        <v>3</v>
      </c>
      <c r="M112" s="108" t="s">
        <v>184</v>
      </c>
      <c r="N112" s="108" t="s">
        <v>184</v>
      </c>
      <c r="O112" s="107" t="s">
        <v>184</v>
      </c>
      <c r="P112" s="118" t="s">
        <v>184</v>
      </c>
      <c r="Q112" s="118" t="s">
        <v>184</v>
      </c>
      <c r="R112" s="118" t="s">
        <v>184</v>
      </c>
      <c r="S112" s="118" t="s">
        <v>184</v>
      </c>
      <c r="T112" s="118" t="s">
        <v>184</v>
      </c>
      <c r="U112" s="118" t="s">
        <v>184</v>
      </c>
      <c r="V112" s="118" t="s">
        <v>184</v>
      </c>
      <c r="W112" s="118" t="s">
        <v>184</v>
      </c>
      <c r="X112" s="118" t="s">
        <v>184</v>
      </c>
      <c r="Y112" s="118" t="s">
        <v>184</v>
      </c>
      <c r="Z112" s="118" t="s">
        <v>184</v>
      </c>
      <c r="AA112" s="118" t="s">
        <v>184</v>
      </c>
      <c r="AB112" s="118" t="s">
        <v>184</v>
      </c>
      <c r="AC112" s="118" t="s">
        <v>184</v>
      </c>
      <c r="AD112" s="118" t="s">
        <v>184</v>
      </c>
      <c r="AE112" s="118" t="s">
        <v>184</v>
      </c>
      <c r="AF112" s="118" t="s">
        <v>184</v>
      </c>
      <c r="AG112" s="118" t="s">
        <v>184</v>
      </c>
      <c r="AH112" s="118" t="s">
        <v>184</v>
      </c>
      <c r="AI112" s="118" t="s">
        <v>184</v>
      </c>
      <c r="AJ112" s="118" t="s">
        <v>184</v>
      </c>
      <c r="AK112" s="118" t="s">
        <v>184</v>
      </c>
      <c r="AL112" s="118" t="s">
        <v>184</v>
      </c>
      <c r="AM112" s="118" t="s">
        <v>184</v>
      </c>
      <c r="AN112" s="118" t="s">
        <v>184</v>
      </c>
      <c r="AO112" s="118" t="s">
        <v>184</v>
      </c>
      <c r="AP112" s="118" t="s">
        <v>184</v>
      </c>
      <c r="AQ112" s="118" t="s">
        <v>184</v>
      </c>
      <c r="AR112" s="118" t="s">
        <v>184</v>
      </c>
      <c r="AS112" s="118" t="s">
        <v>184</v>
      </c>
      <c r="AT112" s="118" t="s">
        <v>184</v>
      </c>
      <c r="AU112" s="118" t="s">
        <v>184</v>
      </c>
      <c r="AV112" s="118" t="s">
        <v>184</v>
      </c>
      <c r="AW112" s="118" t="s">
        <v>184</v>
      </c>
      <c r="AX112" s="118" t="s">
        <v>184</v>
      </c>
      <c r="AY112" s="118" t="s">
        <v>184</v>
      </c>
      <c r="AZ112" s="118" t="s">
        <v>184</v>
      </c>
      <c r="BA112" s="116">
        <f>SUM(BA109:BA110)</f>
        <v>3</v>
      </c>
      <c r="BB112" s="116">
        <f>SUM(BB109:BB110)</f>
        <v>3</v>
      </c>
      <c r="BC112" s="266"/>
    </row>
    <row r="113" s="34" customFormat="1" ht="392" hidden="1" customHeight="1" spans="1:55">
      <c r="A113" s="98">
        <v>108</v>
      </c>
      <c r="B113" s="116" t="s">
        <v>54</v>
      </c>
      <c r="C113" s="116" t="s">
        <v>699</v>
      </c>
      <c r="D113" s="116" t="s">
        <v>217</v>
      </c>
      <c r="E113" s="116" t="s">
        <v>700</v>
      </c>
      <c r="F113" s="116">
        <v>13985484479</v>
      </c>
      <c r="G113" s="116" t="s">
        <v>178</v>
      </c>
      <c r="H113" s="116" t="s">
        <v>207</v>
      </c>
      <c r="I113" s="116" t="s">
        <v>701</v>
      </c>
      <c r="J113" s="116" t="s">
        <v>9</v>
      </c>
      <c r="K113" s="131" t="s">
        <v>702</v>
      </c>
      <c r="L113" s="116">
        <v>1</v>
      </c>
      <c r="M113" s="116" t="s">
        <v>182</v>
      </c>
      <c r="N113" s="116" t="s">
        <v>183</v>
      </c>
      <c r="O113" s="116" t="s">
        <v>184</v>
      </c>
      <c r="P113" s="116" t="s">
        <v>184</v>
      </c>
      <c r="Q113" s="116" t="s">
        <v>184</v>
      </c>
      <c r="R113" s="116" t="s">
        <v>184</v>
      </c>
      <c r="S113" s="116" t="s">
        <v>703</v>
      </c>
      <c r="T113" s="116" t="s">
        <v>704</v>
      </c>
      <c r="U113" s="116" t="s">
        <v>184</v>
      </c>
      <c r="V113" s="116" t="s">
        <v>184</v>
      </c>
      <c r="W113" s="116" t="s">
        <v>184</v>
      </c>
      <c r="X113" s="116" t="s">
        <v>187</v>
      </c>
      <c r="Y113" s="116" t="s">
        <v>705</v>
      </c>
      <c r="Z113" s="116" t="s">
        <v>250</v>
      </c>
      <c r="AA113" s="116" t="s">
        <v>190</v>
      </c>
      <c r="AB113" s="116" t="s">
        <v>532</v>
      </c>
      <c r="AC113" s="131" t="s">
        <v>706</v>
      </c>
      <c r="AD113" s="116" t="s">
        <v>193</v>
      </c>
      <c r="AE113" s="116" t="s">
        <v>194</v>
      </c>
      <c r="AF113" s="131" t="s">
        <v>340</v>
      </c>
      <c r="AG113" s="116" t="s">
        <v>184</v>
      </c>
      <c r="AH113" s="116">
        <v>3478.11</v>
      </c>
      <c r="AI113" s="116">
        <v>4057.49</v>
      </c>
      <c r="AJ113" s="116">
        <v>4192.33</v>
      </c>
      <c r="AK113" s="116">
        <v>134.84</v>
      </c>
      <c r="AL113" s="116" t="s">
        <v>226</v>
      </c>
      <c r="AM113" s="116">
        <v>712.26</v>
      </c>
      <c r="AN113" s="116">
        <v>15310</v>
      </c>
      <c r="AO113" s="116">
        <v>18774</v>
      </c>
      <c r="AP113" s="116">
        <f>AO113-AN113</f>
        <v>3464</v>
      </c>
      <c r="AQ113" s="116" t="s">
        <v>226</v>
      </c>
      <c r="AR113" s="116">
        <v>3316</v>
      </c>
      <c r="AS113" s="116">
        <v>3500</v>
      </c>
      <c r="AT113" s="116">
        <f>AS113-AR113</f>
        <v>184</v>
      </c>
      <c r="AU113" s="116" t="s">
        <v>226</v>
      </c>
      <c r="AV113" s="116">
        <v>1</v>
      </c>
      <c r="AW113" s="116">
        <v>1</v>
      </c>
      <c r="AX113" s="116">
        <v>0</v>
      </c>
      <c r="AY113" s="116" t="s">
        <v>228</v>
      </c>
      <c r="AZ113" s="116" t="s">
        <v>215</v>
      </c>
      <c r="BA113" s="149">
        <v>1</v>
      </c>
      <c r="BB113" s="144">
        <v>3</v>
      </c>
      <c r="BC113" s="267" t="s">
        <v>707</v>
      </c>
    </row>
    <row r="114" s="34" customFormat="1" ht="130" hidden="1" customHeight="1" spans="1:55">
      <c r="A114" s="98">
        <v>109</v>
      </c>
      <c r="B114" s="116" t="s">
        <v>54</v>
      </c>
      <c r="C114" s="116" t="s">
        <v>699</v>
      </c>
      <c r="D114" s="116" t="s">
        <v>217</v>
      </c>
      <c r="E114" s="116" t="s">
        <v>700</v>
      </c>
      <c r="F114" s="116">
        <v>13985484479</v>
      </c>
      <c r="G114" s="221" t="s">
        <v>178</v>
      </c>
      <c r="H114" s="221" t="s">
        <v>207</v>
      </c>
      <c r="I114" s="221" t="s">
        <v>708</v>
      </c>
      <c r="J114" s="221" t="s">
        <v>9</v>
      </c>
      <c r="K114" s="164" t="s">
        <v>709</v>
      </c>
      <c r="L114" s="221">
        <v>1</v>
      </c>
      <c r="M114" s="221" t="s">
        <v>182</v>
      </c>
      <c r="N114" s="221" t="s">
        <v>183</v>
      </c>
      <c r="O114" s="221" t="s">
        <v>184</v>
      </c>
      <c r="P114" s="221" t="s">
        <v>184</v>
      </c>
      <c r="Q114" s="221" t="s">
        <v>184</v>
      </c>
      <c r="R114" s="221" t="s">
        <v>184</v>
      </c>
      <c r="S114" s="221" t="s">
        <v>184</v>
      </c>
      <c r="T114" s="221" t="s">
        <v>184</v>
      </c>
      <c r="U114" s="221" t="s">
        <v>184</v>
      </c>
      <c r="V114" s="221" t="s">
        <v>710</v>
      </c>
      <c r="W114" s="221" t="s">
        <v>710</v>
      </c>
      <c r="X114" s="221" t="s">
        <v>187</v>
      </c>
      <c r="Y114" s="221" t="s">
        <v>187</v>
      </c>
      <c r="Z114" s="221" t="s">
        <v>184</v>
      </c>
      <c r="AA114" s="221" t="s">
        <v>187</v>
      </c>
      <c r="AB114" s="221" t="s">
        <v>187</v>
      </c>
      <c r="AC114" s="221" t="s">
        <v>184</v>
      </c>
      <c r="AD114" s="221" t="s">
        <v>193</v>
      </c>
      <c r="AE114" s="221" t="s">
        <v>194</v>
      </c>
      <c r="AF114" s="164" t="s">
        <v>711</v>
      </c>
      <c r="AG114" s="164" t="s">
        <v>712</v>
      </c>
      <c r="AH114" s="221">
        <v>3478.11</v>
      </c>
      <c r="AI114" s="221">
        <v>4057.49</v>
      </c>
      <c r="AJ114" s="221">
        <v>4192.33</v>
      </c>
      <c r="AK114" s="221">
        <v>134.84</v>
      </c>
      <c r="AL114" s="221" t="s">
        <v>226</v>
      </c>
      <c r="AM114" s="221">
        <v>712.26</v>
      </c>
      <c r="AN114" s="221">
        <v>15310</v>
      </c>
      <c r="AO114" s="221">
        <v>18774</v>
      </c>
      <c r="AP114" s="221">
        <f>AO114-AN114</f>
        <v>3464</v>
      </c>
      <c r="AQ114" s="221" t="s">
        <v>226</v>
      </c>
      <c r="AR114" s="221">
        <v>3316</v>
      </c>
      <c r="AS114" s="221">
        <v>3500</v>
      </c>
      <c r="AT114" s="221">
        <f>AS114-AR114</f>
        <v>184</v>
      </c>
      <c r="AU114" s="221" t="s">
        <v>226</v>
      </c>
      <c r="AV114" s="221">
        <v>1</v>
      </c>
      <c r="AW114" s="221">
        <v>1</v>
      </c>
      <c r="AX114" s="221">
        <v>0</v>
      </c>
      <c r="AY114" s="221" t="s">
        <v>228</v>
      </c>
      <c r="AZ114" s="221" t="s">
        <v>215</v>
      </c>
      <c r="BA114" s="132">
        <v>1</v>
      </c>
      <c r="BB114" s="144"/>
      <c r="BC114" s="268"/>
    </row>
    <row r="115" s="34" customFormat="1" ht="105" hidden="1" customHeight="1" spans="1:55">
      <c r="A115" s="98">
        <v>110</v>
      </c>
      <c r="B115" s="116" t="s">
        <v>54</v>
      </c>
      <c r="C115" s="116" t="s">
        <v>699</v>
      </c>
      <c r="D115" s="116" t="s">
        <v>217</v>
      </c>
      <c r="E115" s="116" t="s">
        <v>700</v>
      </c>
      <c r="F115" s="116">
        <v>13985484479</v>
      </c>
      <c r="G115" s="116" t="s">
        <v>178</v>
      </c>
      <c r="H115" s="116" t="s">
        <v>207</v>
      </c>
      <c r="I115" s="116" t="s">
        <v>708</v>
      </c>
      <c r="J115" s="116" t="s">
        <v>9</v>
      </c>
      <c r="K115" s="131" t="s">
        <v>713</v>
      </c>
      <c r="L115" s="116">
        <v>1</v>
      </c>
      <c r="M115" s="116" t="s">
        <v>199</v>
      </c>
      <c r="N115" s="116" t="s">
        <v>200</v>
      </c>
      <c r="O115" s="116" t="s">
        <v>184</v>
      </c>
      <c r="P115" s="116" t="s">
        <v>184</v>
      </c>
      <c r="Q115" s="116" t="s">
        <v>184</v>
      </c>
      <c r="R115" s="116" t="s">
        <v>184</v>
      </c>
      <c r="S115" s="116" t="s">
        <v>184</v>
      </c>
      <c r="T115" s="116" t="s">
        <v>184</v>
      </c>
      <c r="U115" s="116" t="s">
        <v>184</v>
      </c>
      <c r="V115" s="116" t="s">
        <v>184</v>
      </c>
      <c r="W115" s="116" t="s">
        <v>714</v>
      </c>
      <c r="X115" s="116" t="s">
        <v>187</v>
      </c>
      <c r="Y115" s="116" t="s">
        <v>187</v>
      </c>
      <c r="Z115" s="116" t="s">
        <v>184</v>
      </c>
      <c r="AA115" s="116" t="s">
        <v>187</v>
      </c>
      <c r="AB115" s="116" t="s">
        <v>202</v>
      </c>
      <c r="AC115" s="116" t="s">
        <v>184</v>
      </c>
      <c r="AD115" s="116" t="s">
        <v>193</v>
      </c>
      <c r="AE115" s="116" t="s">
        <v>194</v>
      </c>
      <c r="AF115" s="131" t="s">
        <v>711</v>
      </c>
      <c r="AG115" s="116" t="s">
        <v>184</v>
      </c>
      <c r="AH115" s="116">
        <v>3478.11</v>
      </c>
      <c r="AI115" s="116">
        <v>4057.49</v>
      </c>
      <c r="AJ115" s="116">
        <v>4192.33</v>
      </c>
      <c r="AK115" s="116">
        <v>134.84</v>
      </c>
      <c r="AL115" s="116" t="s">
        <v>226</v>
      </c>
      <c r="AM115" s="116">
        <v>712.26</v>
      </c>
      <c r="AN115" s="116">
        <v>15310</v>
      </c>
      <c r="AO115" s="116">
        <v>18774</v>
      </c>
      <c r="AP115" s="116">
        <f>AO115-AN115</f>
        <v>3464</v>
      </c>
      <c r="AQ115" s="116" t="s">
        <v>226</v>
      </c>
      <c r="AR115" s="116">
        <v>3316</v>
      </c>
      <c r="AS115" s="116">
        <v>3500</v>
      </c>
      <c r="AT115" s="116">
        <f>AS115-AR115</f>
        <v>184</v>
      </c>
      <c r="AU115" s="116" t="s">
        <v>226</v>
      </c>
      <c r="AV115" s="116">
        <v>1</v>
      </c>
      <c r="AW115" s="116">
        <v>1</v>
      </c>
      <c r="AX115" s="116">
        <v>0</v>
      </c>
      <c r="AY115" s="116" t="s">
        <v>228</v>
      </c>
      <c r="AZ115" s="116" t="s">
        <v>215</v>
      </c>
      <c r="BA115" s="132">
        <v>0</v>
      </c>
      <c r="BB115" s="144"/>
      <c r="BC115" s="268"/>
    </row>
    <row r="116" s="34" customFormat="1" ht="196" hidden="1" customHeight="1" spans="1:55">
      <c r="A116" s="98">
        <v>111</v>
      </c>
      <c r="B116" s="116" t="s">
        <v>54</v>
      </c>
      <c r="C116" s="116" t="s">
        <v>699</v>
      </c>
      <c r="D116" s="116" t="s">
        <v>217</v>
      </c>
      <c r="E116" s="116" t="s">
        <v>700</v>
      </c>
      <c r="F116" s="116">
        <v>13985484479</v>
      </c>
      <c r="G116" s="221" t="s">
        <v>178</v>
      </c>
      <c r="H116" s="221" t="s">
        <v>207</v>
      </c>
      <c r="I116" s="221" t="s">
        <v>715</v>
      </c>
      <c r="J116" s="221" t="s">
        <v>9</v>
      </c>
      <c r="K116" s="164" t="s">
        <v>716</v>
      </c>
      <c r="L116" s="221">
        <v>1</v>
      </c>
      <c r="M116" s="221" t="s">
        <v>182</v>
      </c>
      <c r="N116" s="221" t="s">
        <v>183</v>
      </c>
      <c r="O116" s="221" t="s">
        <v>184</v>
      </c>
      <c r="P116" s="221" t="s">
        <v>184</v>
      </c>
      <c r="Q116" s="221" t="s">
        <v>184</v>
      </c>
      <c r="R116" s="221" t="s">
        <v>184</v>
      </c>
      <c r="S116" s="221" t="s">
        <v>184</v>
      </c>
      <c r="T116" s="221" t="s">
        <v>184</v>
      </c>
      <c r="U116" s="221" t="s">
        <v>184</v>
      </c>
      <c r="V116" s="221" t="s">
        <v>717</v>
      </c>
      <c r="W116" s="221" t="s">
        <v>717</v>
      </c>
      <c r="X116" s="221" t="s">
        <v>187</v>
      </c>
      <c r="Y116" s="221" t="s">
        <v>187</v>
      </c>
      <c r="Z116" s="221" t="s">
        <v>184</v>
      </c>
      <c r="AA116" s="221" t="s">
        <v>187</v>
      </c>
      <c r="AB116" s="221" t="s">
        <v>187</v>
      </c>
      <c r="AC116" s="221" t="s">
        <v>184</v>
      </c>
      <c r="AD116" s="221" t="s">
        <v>193</v>
      </c>
      <c r="AE116" s="221" t="s">
        <v>194</v>
      </c>
      <c r="AF116" s="164" t="s">
        <v>718</v>
      </c>
      <c r="AG116" s="164" t="s">
        <v>712</v>
      </c>
      <c r="AH116" s="221">
        <v>3478.11</v>
      </c>
      <c r="AI116" s="221">
        <v>4057.49</v>
      </c>
      <c r="AJ116" s="221">
        <v>4192.33</v>
      </c>
      <c r="AK116" s="221">
        <v>134.84</v>
      </c>
      <c r="AL116" s="221" t="s">
        <v>226</v>
      </c>
      <c r="AM116" s="221">
        <v>712.26</v>
      </c>
      <c r="AN116" s="221">
        <v>15310</v>
      </c>
      <c r="AO116" s="221">
        <v>18774</v>
      </c>
      <c r="AP116" s="221">
        <f>AO116-AN116</f>
        <v>3464</v>
      </c>
      <c r="AQ116" s="221" t="s">
        <v>226</v>
      </c>
      <c r="AR116" s="221">
        <v>3316</v>
      </c>
      <c r="AS116" s="221">
        <v>3500</v>
      </c>
      <c r="AT116" s="221">
        <f>AS116-AR116</f>
        <v>184</v>
      </c>
      <c r="AU116" s="221" t="s">
        <v>226</v>
      </c>
      <c r="AV116" s="221">
        <v>1</v>
      </c>
      <c r="AW116" s="221">
        <v>1</v>
      </c>
      <c r="AX116" s="221">
        <v>0</v>
      </c>
      <c r="AY116" s="221" t="s">
        <v>228</v>
      </c>
      <c r="AZ116" s="221" t="s">
        <v>215</v>
      </c>
      <c r="BA116" s="138">
        <v>1</v>
      </c>
      <c r="BB116" s="144"/>
      <c r="BC116" s="268"/>
    </row>
    <row r="117" s="34" customFormat="1" ht="334" hidden="1" customHeight="1" spans="1:55">
      <c r="A117" s="98">
        <v>112</v>
      </c>
      <c r="B117" s="116" t="s">
        <v>54</v>
      </c>
      <c r="C117" s="116" t="s">
        <v>55</v>
      </c>
      <c r="D117" s="116" t="s">
        <v>18</v>
      </c>
      <c r="E117" s="261" t="s">
        <v>719</v>
      </c>
      <c r="F117" s="116">
        <v>18786295039</v>
      </c>
      <c r="G117" s="116" t="s">
        <v>178</v>
      </c>
      <c r="H117" s="116" t="s">
        <v>207</v>
      </c>
      <c r="I117" s="116" t="s">
        <v>304</v>
      </c>
      <c r="J117" s="116" t="s">
        <v>9</v>
      </c>
      <c r="K117" s="131" t="s">
        <v>720</v>
      </c>
      <c r="L117" s="116">
        <v>1</v>
      </c>
      <c r="M117" s="116" t="s">
        <v>182</v>
      </c>
      <c r="N117" s="116" t="s">
        <v>183</v>
      </c>
      <c r="O117" s="116" t="s">
        <v>184</v>
      </c>
      <c r="P117" s="116" t="s">
        <v>184</v>
      </c>
      <c r="Q117" s="116" t="s">
        <v>184</v>
      </c>
      <c r="R117" s="116" t="s">
        <v>184</v>
      </c>
      <c r="S117" s="116" t="s">
        <v>721</v>
      </c>
      <c r="T117" s="116" t="s">
        <v>722</v>
      </c>
      <c r="U117" s="116" t="s">
        <v>184</v>
      </c>
      <c r="V117" s="116" t="s">
        <v>184</v>
      </c>
      <c r="W117" s="116" t="s">
        <v>184</v>
      </c>
      <c r="X117" s="116" t="s">
        <v>187</v>
      </c>
      <c r="Y117" s="116" t="s">
        <v>705</v>
      </c>
      <c r="Z117" s="116" t="s">
        <v>250</v>
      </c>
      <c r="AA117" s="116" t="s">
        <v>190</v>
      </c>
      <c r="AB117" s="116" t="s">
        <v>532</v>
      </c>
      <c r="AC117" s="131" t="s">
        <v>723</v>
      </c>
      <c r="AD117" s="116" t="s">
        <v>193</v>
      </c>
      <c r="AE117" s="116" t="s">
        <v>194</v>
      </c>
      <c r="AF117" s="131" t="s">
        <v>724</v>
      </c>
      <c r="AG117" s="116" t="s">
        <v>184</v>
      </c>
      <c r="AH117" s="116">
        <v>33.67</v>
      </c>
      <c r="AI117" s="116">
        <v>111.47</v>
      </c>
      <c r="AJ117" s="116">
        <v>115.13</v>
      </c>
      <c r="AK117" s="116">
        <v>3.66</v>
      </c>
      <c r="AL117" s="116" t="s">
        <v>226</v>
      </c>
      <c r="AM117" s="116">
        <v>3.45</v>
      </c>
      <c r="AN117" s="116">
        <v>461.43</v>
      </c>
      <c r="AO117" s="116">
        <v>950</v>
      </c>
      <c r="AP117" s="116">
        <f>AO117-AN117</f>
        <v>488.57</v>
      </c>
      <c r="AQ117" s="116" t="s">
        <v>226</v>
      </c>
      <c r="AR117" s="116">
        <v>108.67</v>
      </c>
      <c r="AS117" s="116">
        <v>330</v>
      </c>
      <c r="AT117" s="116">
        <f>AS117-AR117</f>
        <v>221.33</v>
      </c>
      <c r="AU117" s="116" t="s">
        <v>226</v>
      </c>
      <c r="AV117" s="116">
        <v>0</v>
      </c>
      <c r="AW117" s="116">
        <v>2</v>
      </c>
      <c r="AX117" s="116">
        <f>AV117-2</f>
        <v>-2</v>
      </c>
      <c r="AY117" s="116" t="s">
        <v>228</v>
      </c>
      <c r="AZ117" s="116" t="s">
        <v>215</v>
      </c>
      <c r="BA117" s="269">
        <v>1</v>
      </c>
      <c r="BB117" s="269">
        <v>1</v>
      </c>
      <c r="BC117" s="267" t="s">
        <v>725</v>
      </c>
    </row>
    <row r="118" s="35" customFormat="1" ht="405" hidden="1" customHeight="1" spans="1:55">
      <c r="A118" s="98">
        <v>113</v>
      </c>
      <c r="B118" s="116" t="s">
        <v>54</v>
      </c>
      <c r="C118" s="116" t="s">
        <v>726</v>
      </c>
      <c r="D118" s="116" t="s">
        <v>18</v>
      </c>
      <c r="E118" s="116" t="s">
        <v>727</v>
      </c>
      <c r="F118" s="116">
        <v>15870380032</v>
      </c>
      <c r="G118" s="116" t="s">
        <v>178</v>
      </c>
      <c r="H118" s="116" t="s">
        <v>179</v>
      </c>
      <c r="I118" s="116" t="s">
        <v>728</v>
      </c>
      <c r="J118" s="116" t="s">
        <v>9</v>
      </c>
      <c r="K118" s="131" t="s">
        <v>729</v>
      </c>
      <c r="L118" s="116">
        <v>1</v>
      </c>
      <c r="M118" s="116" t="s">
        <v>182</v>
      </c>
      <c r="N118" s="116" t="s">
        <v>187</v>
      </c>
      <c r="O118" s="116" t="s">
        <v>184</v>
      </c>
      <c r="P118" s="116" t="s">
        <v>184</v>
      </c>
      <c r="Q118" s="116" t="s">
        <v>184</v>
      </c>
      <c r="R118" s="116" t="s">
        <v>184</v>
      </c>
      <c r="S118" s="116" t="s">
        <v>730</v>
      </c>
      <c r="T118" s="116" t="s">
        <v>555</v>
      </c>
      <c r="U118" s="116" t="s">
        <v>184</v>
      </c>
      <c r="V118" s="116" t="s">
        <v>184</v>
      </c>
      <c r="W118" s="116" t="s">
        <v>184</v>
      </c>
      <c r="X118" s="116" t="s">
        <v>187</v>
      </c>
      <c r="Y118" s="116" t="s">
        <v>188</v>
      </c>
      <c r="Z118" s="116" t="s">
        <v>240</v>
      </c>
      <c r="AA118" s="116" t="s">
        <v>205</v>
      </c>
      <c r="AB118" s="116" t="s">
        <v>191</v>
      </c>
      <c r="AC118" s="131" t="s">
        <v>731</v>
      </c>
      <c r="AD118" s="116" t="s">
        <v>193</v>
      </c>
      <c r="AE118" s="116" t="s">
        <v>732</v>
      </c>
      <c r="AF118" s="131" t="s">
        <v>540</v>
      </c>
      <c r="AG118" s="116" t="s">
        <v>184</v>
      </c>
      <c r="AH118" s="116">
        <v>119.2</v>
      </c>
      <c r="AI118" s="116">
        <v>94.96</v>
      </c>
      <c r="AJ118" s="116">
        <v>102.61</v>
      </c>
      <c r="AK118" s="116">
        <v>7.65000000000001</v>
      </c>
      <c r="AL118" s="116" t="s">
        <v>226</v>
      </c>
      <c r="AM118" s="116">
        <v>38.25</v>
      </c>
      <c r="AN118" s="116">
        <v>474</v>
      </c>
      <c r="AO118" s="116">
        <v>1800</v>
      </c>
      <c r="AP118" s="116">
        <v>1326</v>
      </c>
      <c r="AQ118" s="116" t="s">
        <v>226</v>
      </c>
      <c r="AR118" s="116">
        <v>341.98</v>
      </c>
      <c r="AS118" s="116">
        <v>800</v>
      </c>
      <c r="AT118" s="116">
        <v>458.02</v>
      </c>
      <c r="AU118" s="116" t="s">
        <v>226</v>
      </c>
      <c r="AV118" s="116">
        <v>0</v>
      </c>
      <c r="AW118" s="116">
        <v>2</v>
      </c>
      <c r="AX118" s="116">
        <v>-2</v>
      </c>
      <c r="AY118" s="116" t="s">
        <v>228</v>
      </c>
      <c r="AZ118" s="116" t="s">
        <v>215</v>
      </c>
      <c r="BA118" s="132">
        <v>1</v>
      </c>
      <c r="BB118" s="132">
        <v>1</v>
      </c>
      <c r="BC118" s="270" t="s">
        <v>733</v>
      </c>
    </row>
    <row r="119" s="35" customFormat="1" ht="323" hidden="1" customHeight="1" spans="1:55">
      <c r="A119" s="98">
        <v>114</v>
      </c>
      <c r="B119" s="116" t="s">
        <v>54</v>
      </c>
      <c r="C119" s="116" t="s">
        <v>57</v>
      </c>
      <c r="D119" s="116" t="s">
        <v>18</v>
      </c>
      <c r="E119" s="261" t="s">
        <v>734</v>
      </c>
      <c r="F119" s="116">
        <v>13985261026</v>
      </c>
      <c r="G119" s="116" t="s">
        <v>178</v>
      </c>
      <c r="H119" s="116" t="s">
        <v>327</v>
      </c>
      <c r="I119" s="116" t="s">
        <v>735</v>
      </c>
      <c r="J119" s="116" t="s">
        <v>9</v>
      </c>
      <c r="K119" s="131" t="s">
        <v>736</v>
      </c>
      <c r="L119" s="116">
        <v>1</v>
      </c>
      <c r="M119" s="116" t="s">
        <v>182</v>
      </c>
      <c r="N119" s="116" t="s">
        <v>187</v>
      </c>
      <c r="O119" s="116" t="s">
        <v>184</v>
      </c>
      <c r="P119" s="116" t="s">
        <v>184</v>
      </c>
      <c r="Q119" s="116" t="s">
        <v>184</v>
      </c>
      <c r="R119" s="116" t="s">
        <v>184</v>
      </c>
      <c r="S119" s="116" t="s">
        <v>737</v>
      </c>
      <c r="T119" s="116" t="s">
        <v>738</v>
      </c>
      <c r="U119" s="116" t="s">
        <v>184</v>
      </c>
      <c r="V119" s="116" t="s">
        <v>184</v>
      </c>
      <c r="W119" s="116" t="s">
        <v>184</v>
      </c>
      <c r="X119" s="116" t="s">
        <v>187</v>
      </c>
      <c r="Y119" s="116" t="s">
        <v>188</v>
      </c>
      <c r="Z119" s="116" t="s">
        <v>250</v>
      </c>
      <c r="AA119" s="116" t="s">
        <v>205</v>
      </c>
      <c r="AB119" s="116" t="s">
        <v>191</v>
      </c>
      <c r="AC119" s="131" t="s">
        <v>739</v>
      </c>
      <c r="AD119" s="116" t="s">
        <v>193</v>
      </c>
      <c r="AE119" s="116" t="s">
        <v>740</v>
      </c>
      <c r="AF119" s="131" t="s">
        <v>711</v>
      </c>
      <c r="AG119" s="116" t="s">
        <v>184</v>
      </c>
      <c r="AH119" s="116">
        <v>479.9</v>
      </c>
      <c r="AI119" s="116">
        <v>394.33</v>
      </c>
      <c r="AJ119" s="116">
        <v>412.88</v>
      </c>
      <c r="AK119" s="116">
        <v>18.55</v>
      </c>
      <c r="AL119" s="116" t="s">
        <v>226</v>
      </c>
      <c r="AM119" s="116">
        <v>86.46</v>
      </c>
      <c r="AN119" s="116">
        <v>3108</v>
      </c>
      <c r="AO119" s="116">
        <v>3720</v>
      </c>
      <c r="AP119" s="116">
        <f>AO119-AN119</f>
        <v>612</v>
      </c>
      <c r="AQ119" s="116" t="s">
        <v>226</v>
      </c>
      <c r="AR119" s="116">
        <v>244</v>
      </c>
      <c r="AS119" s="116">
        <v>620</v>
      </c>
      <c r="AT119" s="116">
        <f>AS119-AR119</f>
        <v>376</v>
      </c>
      <c r="AU119" s="116" t="s">
        <v>226</v>
      </c>
      <c r="AV119" s="116">
        <v>0</v>
      </c>
      <c r="AW119" s="116">
        <v>0</v>
      </c>
      <c r="AX119" s="116">
        <v>0</v>
      </c>
      <c r="AY119" s="116" t="s">
        <v>228</v>
      </c>
      <c r="AZ119" s="116" t="s">
        <v>341</v>
      </c>
      <c r="BA119" s="132">
        <v>0</v>
      </c>
      <c r="BB119" s="132">
        <v>0</v>
      </c>
      <c r="BC119" s="270" t="s">
        <v>741</v>
      </c>
    </row>
    <row r="120" s="34" customFormat="1" ht="303" hidden="1" customHeight="1" spans="1:55">
      <c r="A120" s="98">
        <v>115</v>
      </c>
      <c r="B120" s="116" t="s">
        <v>54</v>
      </c>
      <c r="C120" s="116" t="s">
        <v>58</v>
      </c>
      <c r="D120" s="116" t="s">
        <v>18</v>
      </c>
      <c r="E120" s="261" t="s">
        <v>719</v>
      </c>
      <c r="F120" s="116">
        <v>18275354725</v>
      </c>
      <c r="G120" s="116" t="s">
        <v>178</v>
      </c>
      <c r="H120" s="116" t="s">
        <v>327</v>
      </c>
      <c r="I120" s="116" t="s">
        <v>742</v>
      </c>
      <c r="J120" s="116" t="s">
        <v>9</v>
      </c>
      <c r="K120" s="131" t="s">
        <v>743</v>
      </c>
      <c r="L120" s="116">
        <v>1</v>
      </c>
      <c r="M120" s="116" t="s">
        <v>182</v>
      </c>
      <c r="N120" s="116" t="s">
        <v>183</v>
      </c>
      <c r="O120" s="116" t="s">
        <v>184</v>
      </c>
      <c r="P120" s="116" t="s">
        <v>184</v>
      </c>
      <c r="Q120" s="116" t="s">
        <v>184</v>
      </c>
      <c r="R120" s="116" t="s">
        <v>184</v>
      </c>
      <c r="S120" s="116" t="s">
        <v>744</v>
      </c>
      <c r="T120" s="116" t="s">
        <v>745</v>
      </c>
      <c r="U120" s="116" t="s">
        <v>184</v>
      </c>
      <c r="V120" s="116" t="s">
        <v>184</v>
      </c>
      <c r="W120" s="116" t="s">
        <v>184</v>
      </c>
      <c r="X120" s="116" t="s">
        <v>187</v>
      </c>
      <c r="Y120" s="116" t="s">
        <v>188</v>
      </c>
      <c r="Z120" s="116" t="s">
        <v>250</v>
      </c>
      <c r="AA120" s="116" t="s">
        <v>205</v>
      </c>
      <c r="AB120" s="116" t="s">
        <v>191</v>
      </c>
      <c r="AC120" s="131" t="s">
        <v>746</v>
      </c>
      <c r="AD120" s="116" t="s">
        <v>193</v>
      </c>
      <c r="AE120" s="116" t="s">
        <v>194</v>
      </c>
      <c r="AF120" s="131" t="s">
        <v>747</v>
      </c>
      <c r="AG120" s="116" t="s">
        <v>184</v>
      </c>
      <c r="AH120" s="116">
        <v>840.91</v>
      </c>
      <c r="AI120" s="116">
        <v>901.27</v>
      </c>
      <c r="AJ120" s="116">
        <v>957.07</v>
      </c>
      <c r="AK120" s="116">
        <v>55.8000000000001</v>
      </c>
      <c r="AL120" s="116" t="s">
        <v>226</v>
      </c>
      <c r="AM120" s="116">
        <v>0.48</v>
      </c>
      <c r="AN120" s="116">
        <v>3048.38</v>
      </c>
      <c r="AO120" s="116">
        <v>4091</v>
      </c>
      <c r="AP120" s="116">
        <f>AO120-AN120</f>
        <v>1042.62</v>
      </c>
      <c r="AQ120" s="116" t="s">
        <v>226</v>
      </c>
      <c r="AR120" s="116">
        <v>163.17</v>
      </c>
      <c r="AS120" s="116">
        <v>500</v>
      </c>
      <c r="AT120" s="116">
        <f>AS120-AR120</f>
        <v>336.83</v>
      </c>
      <c r="AU120" s="116" t="s">
        <v>226</v>
      </c>
      <c r="AV120" s="116">
        <v>1</v>
      </c>
      <c r="AW120" s="116">
        <v>1</v>
      </c>
      <c r="AX120" s="116">
        <v>0</v>
      </c>
      <c r="AY120" s="116" t="s">
        <v>228</v>
      </c>
      <c r="AZ120" s="116" t="s">
        <v>215</v>
      </c>
      <c r="BA120" s="132">
        <v>1</v>
      </c>
      <c r="BB120" s="132">
        <v>1</v>
      </c>
      <c r="BC120" s="270" t="s">
        <v>748</v>
      </c>
    </row>
    <row r="121" s="34" customFormat="1" ht="61" hidden="1" customHeight="1" spans="1:55">
      <c r="A121" s="98">
        <v>116</v>
      </c>
      <c r="B121" s="116" t="s">
        <v>54</v>
      </c>
      <c r="C121" s="132" t="s">
        <v>20</v>
      </c>
      <c r="D121" s="132"/>
      <c r="E121" s="118" t="s">
        <v>184</v>
      </c>
      <c r="F121" s="118" t="s">
        <v>184</v>
      </c>
      <c r="G121" s="118" t="s">
        <v>184</v>
      </c>
      <c r="H121" s="118" t="s">
        <v>184</v>
      </c>
      <c r="I121" s="104" t="s">
        <v>184</v>
      </c>
      <c r="J121" s="118" t="s">
        <v>184</v>
      </c>
      <c r="K121" s="117" t="s">
        <v>184</v>
      </c>
      <c r="L121" s="132">
        <f>+L117+L118+L119+L120</f>
        <v>4</v>
      </c>
      <c r="M121" s="108" t="s">
        <v>184</v>
      </c>
      <c r="N121" s="108" t="s">
        <v>184</v>
      </c>
      <c r="O121" s="107" t="s">
        <v>184</v>
      </c>
      <c r="P121" s="118" t="s">
        <v>184</v>
      </c>
      <c r="Q121" s="118" t="s">
        <v>184</v>
      </c>
      <c r="R121" s="118" t="s">
        <v>184</v>
      </c>
      <c r="S121" s="118" t="s">
        <v>184</v>
      </c>
      <c r="T121" s="118" t="s">
        <v>184</v>
      </c>
      <c r="U121" s="118" t="s">
        <v>184</v>
      </c>
      <c r="V121" s="118" t="s">
        <v>184</v>
      </c>
      <c r="W121" s="118" t="s">
        <v>184</v>
      </c>
      <c r="X121" s="118" t="s">
        <v>184</v>
      </c>
      <c r="Y121" s="118" t="s">
        <v>184</v>
      </c>
      <c r="Z121" s="118" t="s">
        <v>184</v>
      </c>
      <c r="AA121" s="118" t="s">
        <v>184</v>
      </c>
      <c r="AB121" s="118" t="s">
        <v>184</v>
      </c>
      <c r="AC121" s="118" t="s">
        <v>184</v>
      </c>
      <c r="AD121" s="118" t="s">
        <v>184</v>
      </c>
      <c r="AE121" s="118" t="s">
        <v>184</v>
      </c>
      <c r="AF121" s="118" t="s">
        <v>184</v>
      </c>
      <c r="AG121" s="118" t="s">
        <v>184</v>
      </c>
      <c r="AH121" s="118" t="s">
        <v>184</v>
      </c>
      <c r="AI121" s="118" t="s">
        <v>184</v>
      </c>
      <c r="AJ121" s="118" t="s">
        <v>184</v>
      </c>
      <c r="AK121" s="118" t="s">
        <v>184</v>
      </c>
      <c r="AL121" s="118" t="s">
        <v>184</v>
      </c>
      <c r="AM121" s="118" t="s">
        <v>184</v>
      </c>
      <c r="AN121" s="118" t="s">
        <v>184</v>
      </c>
      <c r="AO121" s="118" t="s">
        <v>184</v>
      </c>
      <c r="AP121" s="118" t="s">
        <v>184</v>
      </c>
      <c r="AQ121" s="118" t="s">
        <v>184</v>
      </c>
      <c r="AR121" s="118" t="s">
        <v>184</v>
      </c>
      <c r="AS121" s="118" t="s">
        <v>184</v>
      </c>
      <c r="AT121" s="118" t="s">
        <v>184</v>
      </c>
      <c r="AU121" s="118" t="s">
        <v>184</v>
      </c>
      <c r="AV121" s="118" t="s">
        <v>184</v>
      </c>
      <c r="AW121" s="118" t="s">
        <v>184</v>
      </c>
      <c r="AX121" s="118" t="s">
        <v>184</v>
      </c>
      <c r="AY121" s="118" t="s">
        <v>184</v>
      </c>
      <c r="AZ121" s="118" t="s">
        <v>184</v>
      </c>
      <c r="BA121" s="269">
        <f>SUM(BA117:BA120)</f>
        <v>3</v>
      </c>
      <c r="BB121" s="269">
        <f>SUM(BB117:BB120)</f>
        <v>3</v>
      </c>
      <c r="BC121" s="271"/>
    </row>
    <row r="122" s="34" customFormat="1" ht="50" hidden="1" customHeight="1" spans="1:55">
      <c r="A122" s="98">
        <v>117</v>
      </c>
      <c r="B122" s="116" t="s">
        <v>54</v>
      </c>
      <c r="C122" s="132" t="s">
        <v>21</v>
      </c>
      <c r="D122" s="132"/>
      <c r="E122" s="118" t="s">
        <v>184</v>
      </c>
      <c r="F122" s="118" t="s">
        <v>184</v>
      </c>
      <c r="G122" s="118" t="s">
        <v>184</v>
      </c>
      <c r="H122" s="118" t="s">
        <v>184</v>
      </c>
      <c r="I122" s="104" t="s">
        <v>184</v>
      </c>
      <c r="J122" s="118" t="s">
        <v>184</v>
      </c>
      <c r="K122" s="117" t="s">
        <v>184</v>
      </c>
      <c r="L122" s="132">
        <f>L121+L113+L114+L115+L116</f>
        <v>8</v>
      </c>
      <c r="M122" s="108" t="s">
        <v>184</v>
      </c>
      <c r="N122" s="108" t="s">
        <v>184</v>
      </c>
      <c r="O122" s="107" t="s">
        <v>184</v>
      </c>
      <c r="P122" s="118" t="s">
        <v>184</v>
      </c>
      <c r="Q122" s="118" t="s">
        <v>184</v>
      </c>
      <c r="R122" s="118" t="s">
        <v>184</v>
      </c>
      <c r="S122" s="118" t="s">
        <v>184</v>
      </c>
      <c r="T122" s="118" t="s">
        <v>184</v>
      </c>
      <c r="U122" s="118" t="s">
        <v>184</v>
      </c>
      <c r="V122" s="118" t="s">
        <v>184</v>
      </c>
      <c r="W122" s="118" t="s">
        <v>184</v>
      </c>
      <c r="X122" s="118" t="s">
        <v>184</v>
      </c>
      <c r="Y122" s="118" t="s">
        <v>184</v>
      </c>
      <c r="Z122" s="118" t="s">
        <v>184</v>
      </c>
      <c r="AA122" s="118" t="s">
        <v>184</v>
      </c>
      <c r="AB122" s="118" t="s">
        <v>184</v>
      </c>
      <c r="AC122" s="118" t="s">
        <v>184</v>
      </c>
      <c r="AD122" s="118" t="s">
        <v>184</v>
      </c>
      <c r="AE122" s="118" t="s">
        <v>184</v>
      </c>
      <c r="AF122" s="118" t="s">
        <v>184</v>
      </c>
      <c r="AG122" s="118" t="s">
        <v>184</v>
      </c>
      <c r="AH122" s="118" t="s">
        <v>184</v>
      </c>
      <c r="AI122" s="118" t="s">
        <v>184</v>
      </c>
      <c r="AJ122" s="118" t="s">
        <v>184</v>
      </c>
      <c r="AK122" s="118" t="s">
        <v>184</v>
      </c>
      <c r="AL122" s="118" t="s">
        <v>184</v>
      </c>
      <c r="AM122" s="118" t="s">
        <v>184</v>
      </c>
      <c r="AN122" s="118" t="s">
        <v>184</v>
      </c>
      <c r="AO122" s="118" t="s">
        <v>184</v>
      </c>
      <c r="AP122" s="118" t="s">
        <v>184</v>
      </c>
      <c r="AQ122" s="118" t="s">
        <v>184</v>
      </c>
      <c r="AR122" s="118" t="s">
        <v>184</v>
      </c>
      <c r="AS122" s="118" t="s">
        <v>184</v>
      </c>
      <c r="AT122" s="118" t="s">
        <v>184</v>
      </c>
      <c r="AU122" s="118" t="s">
        <v>184</v>
      </c>
      <c r="AV122" s="118" t="s">
        <v>184</v>
      </c>
      <c r="AW122" s="118" t="s">
        <v>184</v>
      </c>
      <c r="AX122" s="118" t="s">
        <v>184</v>
      </c>
      <c r="AY122" s="118" t="s">
        <v>184</v>
      </c>
      <c r="AZ122" s="118" t="s">
        <v>184</v>
      </c>
      <c r="BA122" s="269">
        <f>BA121+BA116+BA115+BA114++BA113</f>
        <v>6</v>
      </c>
      <c r="BB122" s="269">
        <f>BB121+3</f>
        <v>6</v>
      </c>
      <c r="BC122" s="271"/>
    </row>
    <row r="123" s="36" customFormat="1" ht="244" hidden="1" customHeight="1" spans="1:55">
      <c r="A123" s="98">
        <v>118</v>
      </c>
      <c r="B123" s="272" t="s">
        <v>59</v>
      </c>
      <c r="C123" s="272" t="s">
        <v>59</v>
      </c>
      <c r="D123" s="273" t="s">
        <v>217</v>
      </c>
      <c r="E123" s="272" t="s">
        <v>749</v>
      </c>
      <c r="F123" s="272" t="s">
        <v>750</v>
      </c>
      <c r="G123" s="274" t="s">
        <v>178</v>
      </c>
      <c r="H123" s="272" t="s">
        <v>207</v>
      </c>
      <c r="I123" s="272" t="s">
        <v>267</v>
      </c>
      <c r="J123" s="272" t="s">
        <v>9</v>
      </c>
      <c r="K123" s="275" t="s">
        <v>751</v>
      </c>
      <c r="L123" s="276">
        <v>3</v>
      </c>
      <c r="M123" s="273" t="s">
        <v>182</v>
      </c>
      <c r="N123" s="273" t="s">
        <v>183</v>
      </c>
      <c r="O123" s="261" t="s">
        <v>184</v>
      </c>
      <c r="P123" s="261" t="s">
        <v>184</v>
      </c>
      <c r="Q123" s="116" t="s">
        <v>184</v>
      </c>
      <c r="R123" s="261" t="s">
        <v>184</v>
      </c>
      <c r="S123" s="261" t="s">
        <v>752</v>
      </c>
      <c r="T123" s="261" t="s">
        <v>753</v>
      </c>
      <c r="U123" s="261" t="s">
        <v>184</v>
      </c>
      <c r="V123" s="261" t="s">
        <v>184</v>
      </c>
      <c r="W123" s="261" t="s">
        <v>184</v>
      </c>
      <c r="X123" s="261" t="s">
        <v>187</v>
      </c>
      <c r="Y123" s="261" t="s">
        <v>188</v>
      </c>
      <c r="Z123" s="261" t="s">
        <v>250</v>
      </c>
      <c r="AA123" s="261" t="s">
        <v>205</v>
      </c>
      <c r="AB123" s="261" t="s">
        <v>191</v>
      </c>
      <c r="AC123" s="131" t="s">
        <v>754</v>
      </c>
      <c r="AD123" s="261" t="s">
        <v>193</v>
      </c>
      <c r="AE123" s="261" t="s">
        <v>194</v>
      </c>
      <c r="AF123" s="131" t="s">
        <v>755</v>
      </c>
      <c r="AG123" s="261" t="s">
        <v>184</v>
      </c>
      <c r="AH123" s="261">
        <v>2297.24</v>
      </c>
      <c r="AI123" s="261">
        <v>2648.848885</v>
      </c>
      <c r="AJ123" s="261">
        <v>2821.024062</v>
      </c>
      <c r="AK123" s="261">
        <f>AJ123-AI123</f>
        <v>172.175177</v>
      </c>
      <c r="AL123" s="261" t="s">
        <v>226</v>
      </c>
      <c r="AM123" s="261">
        <v>4.89</v>
      </c>
      <c r="AN123" s="261">
        <v>32098.13</v>
      </c>
      <c r="AO123" s="261">
        <v>46877</v>
      </c>
      <c r="AP123" s="261">
        <f>AO123-AN123</f>
        <v>14778.87</v>
      </c>
      <c r="AQ123" s="261"/>
      <c r="AR123" s="261">
        <v>1683.83</v>
      </c>
      <c r="AS123" s="261">
        <v>2272</v>
      </c>
      <c r="AT123" s="261">
        <f>AS123-AR123</f>
        <v>588.17</v>
      </c>
      <c r="AU123" s="261" t="str">
        <f>IF(INT(AT123/100)&gt;1,"是","否")</f>
        <v>是</v>
      </c>
      <c r="AV123" s="261">
        <v>9</v>
      </c>
      <c r="AW123" s="261">
        <v>4</v>
      </c>
      <c r="AX123" s="261">
        <f>AV123-AW123</f>
        <v>5</v>
      </c>
      <c r="AY123" s="261" t="str">
        <f>IF(AX123&gt;0,"是","否")</f>
        <v>是</v>
      </c>
      <c r="AZ123" s="261" t="s">
        <v>215</v>
      </c>
      <c r="BA123" s="167">
        <v>3</v>
      </c>
      <c r="BB123" s="167">
        <v>6</v>
      </c>
      <c r="BC123" s="277" t="s">
        <v>756</v>
      </c>
    </row>
    <row r="124" s="33" customFormat="1" ht="353" hidden="1" customHeight="1" spans="1:55">
      <c r="A124" s="98">
        <v>119</v>
      </c>
      <c r="B124" s="272" t="s">
        <v>59</v>
      </c>
      <c r="C124" s="272" t="s">
        <v>59</v>
      </c>
      <c r="D124" s="273" t="s">
        <v>217</v>
      </c>
      <c r="E124" s="272" t="s">
        <v>749</v>
      </c>
      <c r="F124" s="272" t="s">
        <v>750</v>
      </c>
      <c r="G124" s="278" t="s">
        <v>178</v>
      </c>
      <c r="H124" s="279" t="s">
        <v>207</v>
      </c>
      <c r="I124" s="279" t="s">
        <v>267</v>
      </c>
      <c r="J124" s="223" t="s">
        <v>9</v>
      </c>
      <c r="K124" s="169" t="s">
        <v>757</v>
      </c>
      <c r="L124" s="280">
        <v>3</v>
      </c>
      <c r="M124" s="223" t="s">
        <v>199</v>
      </c>
      <c r="N124" s="223" t="s">
        <v>200</v>
      </c>
      <c r="O124" s="239" t="s">
        <v>184</v>
      </c>
      <c r="P124" s="239" t="s">
        <v>184</v>
      </c>
      <c r="Q124" s="221" t="s">
        <v>184</v>
      </c>
      <c r="R124" s="239" t="s">
        <v>184</v>
      </c>
      <c r="S124" s="239" t="s">
        <v>184</v>
      </c>
      <c r="T124" s="239" t="s">
        <v>184</v>
      </c>
      <c r="U124" s="239" t="s">
        <v>184</v>
      </c>
      <c r="V124" s="239" t="s">
        <v>184</v>
      </c>
      <c r="W124" s="239" t="s">
        <v>758</v>
      </c>
      <c r="X124" s="239" t="s">
        <v>187</v>
      </c>
      <c r="Y124" s="239" t="s">
        <v>187</v>
      </c>
      <c r="Z124" s="239" t="s">
        <v>184</v>
      </c>
      <c r="AA124" s="239" t="s">
        <v>187</v>
      </c>
      <c r="AB124" s="239" t="s">
        <v>191</v>
      </c>
      <c r="AC124" s="239" t="s">
        <v>184</v>
      </c>
      <c r="AD124" s="239" t="s">
        <v>193</v>
      </c>
      <c r="AE124" s="281" t="s">
        <v>194</v>
      </c>
      <c r="AF124" s="164" t="s">
        <v>755</v>
      </c>
      <c r="AG124" s="164" t="s">
        <v>759</v>
      </c>
      <c r="AH124" s="239">
        <v>2297.24</v>
      </c>
      <c r="AI124" s="239">
        <v>2648.848885</v>
      </c>
      <c r="AJ124" s="239">
        <v>2821.024062</v>
      </c>
      <c r="AK124" s="239">
        <f>AJ124-AI124</f>
        <v>172.175177</v>
      </c>
      <c r="AL124" s="239" t="s">
        <v>226</v>
      </c>
      <c r="AM124" s="239">
        <v>4.89</v>
      </c>
      <c r="AN124" s="239">
        <v>32098.13</v>
      </c>
      <c r="AO124" s="239">
        <v>46877</v>
      </c>
      <c r="AP124" s="239">
        <f>AO124-AN124</f>
        <v>14778.87</v>
      </c>
      <c r="AQ124" s="239"/>
      <c r="AR124" s="239">
        <v>1683.83</v>
      </c>
      <c r="AS124" s="239">
        <v>2272</v>
      </c>
      <c r="AT124" s="239">
        <f>AS124-AR124</f>
        <v>588.17</v>
      </c>
      <c r="AU124" s="239"/>
      <c r="AV124" s="239">
        <v>9</v>
      </c>
      <c r="AW124" s="239">
        <v>4</v>
      </c>
      <c r="AX124" s="239">
        <f>AV124-AW124</f>
        <v>5</v>
      </c>
      <c r="AY124" s="239" t="str">
        <f>IF(AX124&gt;0,"是","否")</f>
        <v>是</v>
      </c>
      <c r="AZ124" s="239" t="s">
        <v>215</v>
      </c>
      <c r="BA124" s="176">
        <v>3</v>
      </c>
      <c r="BB124" s="176"/>
      <c r="BC124" s="277"/>
    </row>
    <row r="125" s="33" customFormat="1" ht="175" hidden="1" customHeight="1" spans="1:55">
      <c r="A125" s="98">
        <v>120</v>
      </c>
      <c r="B125" s="272" t="s">
        <v>59</v>
      </c>
      <c r="C125" s="238" t="s">
        <v>60</v>
      </c>
      <c r="D125" s="100" t="s">
        <v>242</v>
      </c>
      <c r="E125" s="272" t="s">
        <v>760</v>
      </c>
      <c r="F125" s="272" t="s">
        <v>750</v>
      </c>
      <c r="G125" s="274" t="s">
        <v>178</v>
      </c>
      <c r="H125" s="272" t="s">
        <v>207</v>
      </c>
      <c r="I125" s="282" t="s">
        <v>761</v>
      </c>
      <c r="J125" s="282" t="s">
        <v>9</v>
      </c>
      <c r="K125" s="283" t="s">
        <v>762</v>
      </c>
      <c r="L125" s="276">
        <v>1</v>
      </c>
      <c r="M125" s="100" t="s">
        <v>182</v>
      </c>
      <c r="N125" s="100" t="s">
        <v>183</v>
      </c>
      <c r="O125" s="261" t="s">
        <v>184</v>
      </c>
      <c r="P125" s="261" t="s">
        <v>184</v>
      </c>
      <c r="Q125" s="116" t="s">
        <v>184</v>
      </c>
      <c r="R125" s="261" t="s">
        <v>184</v>
      </c>
      <c r="S125" s="261" t="s">
        <v>763</v>
      </c>
      <c r="T125" s="261" t="s">
        <v>764</v>
      </c>
      <c r="U125" s="261" t="s">
        <v>184</v>
      </c>
      <c r="V125" s="261" t="s">
        <v>184</v>
      </c>
      <c r="W125" s="261" t="s">
        <v>184</v>
      </c>
      <c r="X125" s="261" t="s">
        <v>187</v>
      </c>
      <c r="Y125" s="261" t="s">
        <v>188</v>
      </c>
      <c r="Z125" s="261" t="s">
        <v>250</v>
      </c>
      <c r="AA125" s="261" t="s">
        <v>205</v>
      </c>
      <c r="AB125" s="261" t="s">
        <v>191</v>
      </c>
      <c r="AC125" s="131" t="s">
        <v>765</v>
      </c>
      <c r="AD125" s="261" t="s">
        <v>193</v>
      </c>
      <c r="AE125" s="261" t="s">
        <v>683</v>
      </c>
      <c r="AF125" s="131" t="s">
        <v>766</v>
      </c>
      <c r="AG125" s="131" t="s">
        <v>767</v>
      </c>
      <c r="AH125" s="261">
        <v>774.22</v>
      </c>
      <c r="AI125" s="261">
        <v>849</v>
      </c>
      <c r="AJ125" s="261">
        <v>927.888142</v>
      </c>
      <c r="AK125" s="261">
        <f>AJ125-AI125</f>
        <v>78.888142</v>
      </c>
      <c r="AL125" s="261" t="s">
        <v>226</v>
      </c>
      <c r="AM125" s="261">
        <v>0</v>
      </c>
      <c r="AN125" s="261">
        <v>19045.09</v>
      </c>
      <c r="AO125" s="261">
        <v>20262</v>
      </c>
      <c r="AP125" s="261">
        <f>AO125-AN125</f>
        <v>1216.91</v>
      </c>
      <c r="AQ125" s="261"/>
      <c r="AR125" s="261">
        <v>1090.84</v>
      </c>
      <c r="AS125" s="261">
        <v>1200</v>
      </c>
      <c r="AT125" s="261">
        <f>AS125-AR125</f>
        <v>109.16</v>
      </c>
      <c r="AU125" s="261" t="s">
        <v>226</v>
      </c>
      <c r="AV125" s="261">
        <v>1</v>
      </c>
      <c r="AW125" s="261">
        <v>2</v>
      </c>
      <c r="AX125" s="261">
        <f>AV125-AW125</f>
        <v>-1</v>
      </c>
      <c r="AY125" s="261" t="str">
        <f>IF(AX125&gt;0,"是","否")</f>
        <v>否</v>
      </c>
      <c r="AZ125" s="261" t="s">
        <v>215</v>
      </c>
      <c r="BA125" s="167">
        <v>1</v>
      </c>
      <c r="BB125" s="207">
        <v>2</v>
      </c>
      <c r="BC125" s="126" t="s">
        <v>768</v>
      </c>
    </row>
    <row r="126" s="33" customFormat="1" ht="169" hidden="1" customHeight="1" spans="1:55">
      <c r="A126" s="98">
        <v>121</v>
      </c>
      <c r="B126" s="272" t="s">
        <v>59</v>
      </c>
      <c r="C126" s="238" t="s">
        <v>60</v>
      </c>
      <c r="D126" s="100" t="s">
        <v>242</v>
      </c>
      <c r="E126" s="272" t="s">
        <v>760</v>
      </c>
      <c r="F126" s="272" t="s">
        <v>750</v>
      </c>
      <c r="G126" s="274" t="s">
        <v>178</v>
      </c>
      <c r="H126" s="272" t="s">
        <v>207</v>
      </c>
      <c r="I126" s="282" t="s">
        <v>761</v>
      </c>
      <c r="J126" s="282" t="s">
        <v>9</v>
      </c>
      <c r="K126" s="283" t="s">
        <v>769</v>
      </c>
      <c r="L126" s="276">
        <v>1</v>
      </c>
      <c r="M126" s="100" t="s">
        <v>182</v>
      </c>
      <c r="N126" s="100" t="s">
        <v>183</v>
      </c>
      <c r="O126" s="261" t="s">
        <v>184</v>
      </c>
      <c r="P126" s="261" t="s">
        <v>184</v>
      </c>
      <c r="Q126" s="116" t="s">
        <v>184</v>
      </c>
      <c r="R126" s="261" t="s">
        <v>184</v>
      </c>
      <c r="S126" s="261" t="s">
        <v>770</v>
      </c>
      <c r="T126" s="261" t="s">
        <v>771</v>
      </c>
      <c r="U126" s="261" t="s">
        <v>184</v>
      </c>
      <c r="V126" s="261" t="s">
        <v>184</v>
      </c>
      <c r="W126" s="261" t="s">
        <v>184</v>
      </c>
      <c r="X126" s="261" t="s">
        <v>187</v>
      </c>
      <c r="Y126" s="261" t="s">
        <v>188</v>
      </c>
      <c r="Z126" s="261" t="s">
        <v>250</v>
      </c>
      <c r="AA126" s="261" t="s">
        <v>205</v>
      </c>
      <c r="AB126" s="261" t="s">
        <v>191</v>
      </c>
      <c r="AC126" s="131" t="s">
        <v>772</v>
      </c>
      <c r="AD126" s="261" t="s">
        <v>193</v>
      </c>
      <c r="AE126" s="261" t="s">
        <v>683</v>
      </c>
      <c r="AF126" s="131" t="s">
        <v>766</v>
      </c>
      <c r="AG126" s="131" t="s">
        <v>767</v>
      </c>
      <c r="AH126" s="261">
        <v>774.22</v>
      </c>
      <c r="AI126" s="261">
        <v>849</v>
      </c>
      <c r="AJ126" s="261">
        <v>927.888142</v>
      </c>
      <c r="AK126" s="261">
        <f>AJ126-AI126</f>
        <v>78.888142</v>
      </c>
      <c r="AL126" s="261" t="s">
        <v>226</v>
      </c>
      <c r="AM126" s="261">
        <v>0</v>
      </c>
      <c r="AN126" s="261">
        <v>19045.09</v>
      </c>
      <c r="AO126" s="261">
        <v>20262</v>
      </c>
      <c r="AP126" s="261">
        <f>AO126-AN126</f>
        <v>1216.91</v>
      </c>
      <c r="AQ126" s="261"/>
      <c r="AR126" s="261">
        <v>1090.84</v>
      </c>
      <c r="AS126" s="261">
        <v>1200</v>
      </c>
      <c r="AT126" s="261">
        <f>AS126-AR126</f>
        <v>109.16</v>
      </c>
      <c r="AU126" s="261" t="s">
        <v>226</v>
      </c>
      <c r="AV126" s="261">
        <v>1</v>
      </c>
      <c r="AW126" s="261">
        <v>2</v>
      </c>
      <c r="AX126" s="261">
        <f>AV126-AW126</f>
        <v>-1</v>
      </c>
      <c r="AY126" s="261" t="str">
        <f>IF(AX126&gt;0,"是","否")</f>
        <v>否</v>
      </c>
      <c r="AZ126" s="261" t="s">
        <v>215</v>
      </c>
      <c r="BA126" s="176">
        <v>1</v>
      </c>
      <c r="BB126" s="220"/>
      <c r="BC126" s="284"/>
    </row>
    <row r="127" s="33" customFormat="1" ht="113" hidden="1" customHeight="1" spans="1:55">
      <c r="A127" s="98">
        <v>122</v>
      </c>
      <c r="B127" s="238" t="s">
        <v>59</v>
      </c>
      <c r="C127" s="285" t="s">
        <v>20</v>
      </c>
      <c r="D127" s="285"/>
      <c r="E127" s="118" t="s">
        <v>184</v>
      </c>
      <c r="F127" s="118" t="s">
        <v>184</v>
      </c>
      <c r="G127" s="118" t="s">
        <v>184</v>
      </c>
      <c r="H127" s="118" t="s">
        <v>184</v>
      </c>
      <c r="I127" s="104" t="s">
        <v>184</v>
      </c>
      <c r="J127" s="118" t="s">
        <v>184</v>
      </c>
      <c r="K127" s="117" t="s">
        <v>184</v>
      </c>
      <c r="L127" s="285">
        <v>2</v>
      </c>
      <c r="M127" s="108" t="s">
        <v>184</v>
      </c>
      <c r="N127" s="108" t="s">
        <v>184</v>
      </c>
      <c r="O127" s="107" t="s">
        <v>184</v>
      </c>
      <c r="P127" s="118" t="s">
        <v>184</v>
      </c>
      <c r="Q127" s="118" t="s">
        <v>184</v>
      </c>
      <c r="R127" s="118" t="s">
        <v>184</v>
      </c>
      <c r="S127" s="118" t="s">
        <v>184</v>
      </c>
      <c r="T127" s="118" t="s">
        <v>184</v>
      </c>
      <c r="U127" s="118" t="s">
        <v>184</v>
      </c>
      <c r="V127" s="118" t="s">
        <v>184</v>
      </c>
      <c r="W127" s="118" t="s">
        <v>184</v>
      </c>
      <c r="X127" s="118" t="s">
        <v>184</v>
      </c>
      <c r="Y127" s="118" t="s">
        <v>184</v>
      </c>
      <c r="Z127" s="118" t="s">
        <v>184</v>
      </c>
      <c r="AA127" s="118" t="s">
        <v>184</v>
      </c>
      <c r="AB127" s="118" t="s">
        <v>184</v>
      </c>
      <c r="AC127" s="118" t="s">
        <v>184</v>
      </c>
      <c r="AD127" s="118" t="s">
        <v>184</v>
      </c>
      <c r="AE127" s="118" t="s">
        <v>184</v>
      </c>
      <c r="AF127" s="118" t="s">
        <v>184</v>
      </c>
      <c r="AG127" s="118" t="s">
        <v>184</v>
      </c>
      <c r="AH127" s="118" t="s">
        <v>184</v>
      </c>
      <c r="AI127" s="118" t="s">
        <v>184</v>
      </c>
      <c r="AJ127" s="118" t="s">
        <v>184</v>
      </c>
      <c r="AK127" s="118" t="s">
        <v>184</v>
      </c>
      <c r="AL127" s="118" t="s">
        <v>184</v>
      </c>
      <c r="AM127" s="118" t="s">
        <v>184</v>
      </c>
      <c r="AN127" s="118" t="s">
        <v>184</v>
      </c>
      <c r="AO127" s="118" t="s">
        <v>184</v>
      </c>
      <c r="AP127" s="118" t="s">
        <v>184</v>
      </c>
      <c r="AQ127" s="118" t="s">
        <v>184</v>
      </c>
      <c r="AR127" s="118" t="s">
        <v>184</v>
      </c>
      <c r="AS127" s="118" t="s">
        <v>184</v>
      </c>
      <c r="AT127" s="118" t="s">
        <v>184</v>
      </c>
      <c r="AU127" s="118" t="s">
        <v>184</v>
      </c>
      <c r="AV127" s="118" t="s">
        <v>184</v>
      </c>
      <c r="AW127" s="118" t="s">
        <v>184</v>
      </c>
      <c r="AX127" s="118" t="s">
        <v>184</v>
      </c>
      <c r="AY127" s="118" t="s">
        <v>184</v>
      </c>
      <c r="AZ127" s="118" t="s">
        <v>184</v>
      </c>
      <c r="BA127" s="238">
        <f>SUM(BA125:BA126)</f>
        <v>2</v>
      </c>
      <c r="BB127" s="238">
        <f>SUM(BB125:BB126)</f>
        <v>2</v>
      </c>
      <c r="BC127" s="284"/>
    </row>
    <row r="128" s="33" customFormat="1" ht="77" hidden="1" customHeight="1" spans="1:55">
      <c r="A128" s="98">
        <v>123</v>
      </c>
      <c r="B128" s="238" t="s">
        <v>59</v>
      </c>
      <c r="C128" s="285" t="s">
        <v>21</v>
      </c>
      <c r="D128" s="285"/>
      <c r="E128" s="118" t="s">
        <v>184</v>
      </c>
      <c r="F128" s="118" t="s">
        <v>184</v>
      </c>
      <c r="G128" s="118" t="s">
        <v>184</v>
      </c>
      <c r="H128" s="118" t="s">
        <v>184</v>
      </c>
      <c r="I128" s="104" t="s">
        <v>184</v>
      </c>
      <c r="J128" s="118" t="s">
        <v>184</v>
      </c>
      <c r="K128" s="117" t="s">
        <v>184</v>
      </c>
      <c r="L128" s="285">
        <v>8</v>
      </c>
      <c r="M128" s="108" t="s">
        <v>184</v>
      </c>
      <c r="N128" s="108" t="s">
        <v>184</v>
      </c>
      <c r="O128" s="107" t="s">
        <v>184</v>
      </c>
      <c r="P128" s="118" t="s">
        <v>184</v>
      </c>
      <c r="Q128" s="118" t="s">
        <v>184</v>
      </c>
      <c r="R128" s="118" t="s">
        <v>184</v>
      </c>
      <c r="S128" s="118" t="s">
        <v>184</v>
      </c>
      <c r="T128" s="118" t="s">
        <v>184</v>
      </c>
      <c r="U128" s="118" t="s">
        <v>184</v>
      </c>
      <c r="V128" s="118" t="s">
        <v>184</v>
      </c>
      <c r="W128" s="118" t="s">
        <v>184</v>
      </c>
      <c r="X128" s="118" t="s">
        <v>184</v>
      </c>
      <c r="Y128" s="118" t="s">
        <v>184</v>
      </c>
      <c r="Z128" s="118" t="s">
        <v>184</v>
      </c>
      <c r="AA128" s="118" t="s">
        <v>184</v>
      </c>
      <c r="AB128" s="118" t="s">
        <v>184</v>
      </c>
      <c r="AC128" s="118" t="s">
        <v>184</v>
      </c>
      <c r="AD128" s="118" t="s">
        <v>184</v>
      </c>
      <c r="AE128" s="118" t="s">
        <v>184</v>
      </c>
      <c r="AF128" s="118" t="s">
        <v>184</v>
      </c>
      <c r="AG128" s="118" t="s">
        <v>184</v>
      </c>
      <c r="AH128" s="118" t="s">
        <v>184</v>
      </c>
      <c r="AI128" s="118" t="s">
        <v>184</v>
      </c>
      <c r="AJ128" s="118" t="s">
        <v>184</v>
      </c>
      <c r="AK128" s="118" t="s">
        <v>184</v>
      </c>
      <c r="AL128" s="118" t="s">
        <v>184</v>
      </c>
      <c r="AM128" s="118" t="s">
        <v>184</v>
      </c>
      <c r="AN128" s="118" t="s">
        <v>184</v>
      </c>
      <c r="AO128" s="118" t="s">
        <v>184</v>
      </c>
      <c r="AP128" s="118" t="s">
        <v>184</v>
      </c>
      <c r="AQ128" s="118" t="s">
        <v>184</v>
      </c>
      <c r="AR128" s="118" t="s">
        <v>184</v>
      </c>
      <c r="AS128" s="118" t="s">
        <v>184</v>
      </c>
      <c r="AT128" s="118" t="s">
        <v>184</v>
      </c>
      <c r="AU128" s="118" t="s">
        <v>184</v>
      </c>
      <c r="AV128" s="118" t="s">
        <v>184</v>
      </c>
      <c r="AW128" s="118" t="s">
        <v>184</v>
      </c>
      <c r="AX128" s="118" t="s">
        <v>184</v>
      </c>
      <c r="AY128" s="118" t="s">
        <v>184</v>
      </c>
      <c r="AZ128" s="118" t="s">
        <v>184</v>
      </c>
      <c r="BA128" s="238">
        <f>BA127+BA123+BA124</f>
        <v>8</v>
      </c>
      <c r="BB128" s="238">
        <f>BB127+BB123+BB124</f>
        <v>8</v>
      </c>
      <c r="BC128" s="284"/>
    </row>
    <row r="129" s="33" customFormat="1" ht="120" hidden="1" customHeight="1" spans="1:55">
      <c r="A129" s="98">
        <v>124</v>
      </c>
      <c r="B129" s="238" t="s">
        <v>61</v>
      </c>
      <c r="C129" s="238" t="s">
        <v>61</v>
      </c>
      <c r="D129" s="282" t="s">
        <v>217</v>
      </c>
      <c r="E129" s="238" t="s">
        <v>773</v>
      </c>
      <c r="F129" s="238">
        <v>18085607280</v>
      </c>
      <c r="G129" s="286" t="s">
        <v>178</v>
      </c>
      <c r="H129" s="286" t="s">
        <v>179</v>
      </c>
      <c r="I129" s="238" t="s">
        <v>774</v>
      </c>
      <c r="J129" s="282" t="s">
        <v>9</v>
      </c>
      <c r="K129" s="240" t="s">
        <v>775</v>
      </c>
      <c r="L129" s="282">
        <v>1</v>
      </c>
      <c r="M129" s="282" t="s">
        <v>182</v>
      </c>
      <c r="N129" s="282" t="s">
        <v>183</v>
      </c>
      <c r="O129" s="282" t="s">
        <v>184</v>
      </c>
      <c r="P129" s="282" t="s">
        <v>184</v>
      </c>
      <c r="Q129" s="282" t="s">
        <v>184</v>
      </c>
      <c r="R129" s="282" t="s">
        <v>184</v>
      </c>
      <c r="S129" s="282" t="s">
        <v>776</v>
      </c>
      <c r="T129" s="282" t="s">
        <v>777</v>
      </c>
      <c r="U129" s="282" t="s">
        <v>184</v>
      </c>
      <c r="V129" s="282" t="s">
        <v>184</v>
      </c>
      <c r="W129" s="282" t="s">
        <v>184</v>
      </c>
      <c r="X129" s="282" t="s">
        <v>187</v>
      </c>
      <c r="Y129" s="282" t="s">
        <v>188</v>
      </c>
      <c r="Z129" s="282" t="s">
        <v>778</v>
      </c>
      <c r="AA129" s="282" t="s">
        <v>205</v>
      </c>
      <c r="AB129" s="282" t="s">
        <v>191</v>
      </c>
      <c r="AC129" s="283" t="s">
        <v>779</v>
      </c>
      <c r="AD129" s="282" t="s">
        <v>193</v>
      </c>
      <c r="AE129" s="287" t="s">
        <v>194</v>
      </c>
      <c r="AF129" s="282" t="s">
        <v>184</v>
      </c>
      <c r="AG129" s="283" t="s">
        <v>780</v>
      </c>
      <c r="AH129" s="282">
        <v>1018.06</v>
      </c>
      <c r="AI129" s="282">
        <f t="shared" ref="AI129:AI132" si="0">920.8</f>
        <v>920.8</v>
      </c>
      <c r="AJ129" s="282">
        <f t="shared" ref="AJ129:AJ132" si="1">920.8*(1+0.03)</f>
        <v>948.424</v>
      </c>
      <c r="AK129" s="282">
        <f>AJ129-AI129</f>
        <v>27.624</v>
      </c>
      <c r="AL129" s="282" t="s">
        <v>226</v>
      </c>
      <c r="AM129" s="282">
        <v>72</v>
      </c>
      <c r="AN129" s="282">
        <v>17295.03</v>
      </c>
      <c r="AO129" s="282">
        <v>23728</v>
      </c>
      <c r="AP129" s="282">
        <f>AO129-AN129</f>
        <v>6432.97</v>
      </c>
      <c r="AQ129" s="282" t="s">
        <v>226</v>
      </c>
      <c r="AR129" s="282">
        <v>22120.23</v>
      </c>
      <c r="AS129" s="282">
        <v>28000</v>
      </c>
      <c r="AT129" s="282">
        <f>AS129-AR129</f>
        <v>5879.77</v>
      </c>
      <c r="AU129" s="282" t="s">
        <v>226</v>
      </c>
      <c r="AV129" s="282">
        <v>3</v>
      </c>
      <c r="AW129" s="282">
        <v>3</v>
      </c>
      <c r="AX129" s="282">
        <v>0</v>
      </c>
      <c r="AY129" s="282" t="s">
        <v>228</v>
      </c>
      <c r="AZ129" s="282" t="s">
        <v>215</v>
      </c>
      <c r="BA129" s="132">
        <v>1</v>
      </c>
      <c r="BB129" s="132">
        <v>4</v>
      </c>
      <c r="BC129" s="251" t="s">
        <v>781</v>
      </c>
    </row>
    <row r="130" s="33" customFormat="1" ht="139" hidden="1" customHeight="1" spans="1:55">
      <c r="A130" s="98">
        <v>125</v>
      </c>
      <c r="B130" s="238" t="s">
        <v>61</v>
      </c>
      <c r="C130" s="238" t="s">
        <v>61</v>
      </c>
      <c r="D130" s="282" t="s">
        <v>217</v>
      </c>
      <c r="E130" s="238" t="s">
        <v>773</v>
      </c>
      <c r="F130" s="238">
        <v>18085607280</v>
      </c>
      <c r="G130" s="286" t="s">
        <v>178</v>
      </c>
      <c r="H130" s="286" t="s">
        <v>179</v>
      </c>
      <c r="I130" s="238" t="s">
        <v>782</v>
      </c>
      <c r="J130" s="282" t="s">
        <v>9</v>
      </c>
      <c r="K130" s="240" t="s">
        <v>783</v>
      </c>
      <c r="L130" s="282">
        <v>1</v>
      </c>
      <c r="M130" s="282" t="s">
        <v>182</v>
      </c>
      <c r="N130" s="282" t="s">
        <v>183</v>
      </c>
      <c r="O130" s="282" t="s">
        <v>184</v>
      </c>
      <c r="P130" s="282" t="s">
        <v>184</v>
      </c>
      <c r="Q130" s="282" t="s">
        <v>184</v>
      </c>
      <c r="R130" s="282" t="s">
        <v>184</v>
      </c>
      <c r="S130" s="282" t="s">
        <v>776</v>
      </c>
      <c r="T130" s="282" t="s">
        <v>777</v>
      </c>
      <c r="U130" s="282" t="s">
        <v>184</v>
      </c>
      <c r="V130" s="282" t="s">
        <v>184</v>
      </c>
      <c r="W130" s="282" t="s">
        <v>184</v>
      </c>
      <c r="X130" s="282" t="s">
        <v>187</v>
      </c>
      <c r="Y130" s="282" t="s">
        <v>188</v>
      </c>
      <c r="Z130" s="282" t="s">
        <v>778</v>
      </c>
      <c r="AA130" s="282" t="s">
        <v>205</v>
      </c>
      <c r="AB130" s="282" t="s">
        <v>191</v>
      </c>
      <c r="AC130" s="283" t="s">
        <v>784</v>
      </c>
      <c r="AD130" s="282" t="s">
        <v>193</v>
      </c>
      <c r="AE130" s="287" t="s">
        <v>194</v>
      </c>
      <c r="AF130" s="282" t="s">
        <v>184</v>
      </c>
      <c r="AG130" s="283" t="s">
        <v>780</v>
      </c>
      <c r="AH130" s="282">
        <v>1018.06</v>
      </c>
      <c r="AI130" s="282">
        <f t="shared" si="0"/>
        <v>920.8</v>
      </c>
      <c r="AJ130" s="282">
        <f t="shared" si="1"/>
        <v>948.424</v>
      </c>
      <c r="AK130" s="282">
        <f>AJ130-AI130</f>
        <v>27.624</v>
      </c>
      <c r="AL130" s="282" t="s">
        <v>226</v>
      </c>
      <c r="AM130" s="282">
        <v>72</v>
      </c>
      <c r="AN130" s="282">
        <v>17295.03</v>
      </c>
      <c r="AO130" s="282">
        <v>23728</v>
      </c>
      <c r="AP130" s="282">
        <f>AO130-AN130</f>
        <v>6432.97</v>
      </c>
      <c r="AQ130" s="282" t="s">
        <v>226</v>
      </c>
      <c r="AR130" s="282">
        <v>22120.23</v>
      </c>
      <c r="AS130" s="282">
        <v>28000</v>
      </c>
      <c r="AT130" s="282">
        <f>AS130-AR130</f>
        <v>5879.77</v>
      </c>
      <c r="AU130" s="282" t="s">
        <v>226</v>
      </c>
      <c r="AV130" s="282">
        <v>3</v>
      </c>
      <c r="AW130" s="282">
        <v>3</v>
      </c>
      <c r="AX130" s="282">
        <v>0</v>
      </c>
      <c r="AY130" s="282" t="s">
        <v>228</v>
      </c>
      <c r="AZ130" s="282" t="s">
        <v>215</v>
      </c>
      <c r="BA130" s="132">
        <v>1</v>
      </c>
      <c r="BB130" s="132"/>
      <c r="BC130" s="251"/>
    </row>
    <row r="131" s="33" customFormat="1" ht="230" hidden="1" customHeight="1" spans="1:55">
      <c r="A131" s="98">
        <v>126</v>
      </c>
      <c r="B131" s="238" t="s">
        <v>61</v>
      </c>
      <c r="C131" s="238" t="s">
        <v>61</v>
      </c>
      <c r="D131" s="282" t="s">
        <v>217</v>
      </c>
      <c r="E131" s="238" t="s">
        <v>773</v>
      </c>
      <c r="F131" s="238">
        <v>18085607280</v>
      </c>
      <c r="G131" s="286" t="s">
        <v>178</v>
      </c>
      <c r="H131" s="286" t="s">
        <v>179</v>
      </c>
      <c r="I131" s="238" t="s">
        <v>785</v>
      </c>
      <c r="J131" s="282" t="s">
        <v>9</v>
      </c>
      <c r="K131" s="240" t="s">
        <v>786</v>
      </c>
      <c r="L131" s="282">
        <v>1</v>
      </c>
      <c r="M131" s="282" t="s">
        <v>182</v>
      </c>
      <c r="N131" s="282" t="s">
        <v>183</v>
      </c>
      <c r="O131" s="282" t="s">
        <v>184</v>
      </c>
      <c r="P131" s="282" t="s">
        <v>184</v>
      </c>
      <c r="Q131" s="282" t="s">
        <v>184</v>
      </c>
      <c r="R131" s="282" t="s">
        <v>184</v>
      </c>
      <c r="S131" s="282" t="s">
        <v>776</v>
      </c>
      <c r="T131" s="282" t="s">
        <v>777</v>
      </c>
      <c r="U131" s="282" t="s">
        <v>184</v>
      </c>
      <c r="V131" s="282" t="s">
        <v>184</v>
      </c>
      <c r="W131" s="282" t="s">
        <v>184</v>
      </c>
      <c r="X131" s="282" t="s">
        <v>187</v>
      </c>
      <c r="Y131" s="282" t="s">
        <v>188</v>
      </c>
      <c r="Z131" s="282" t="s">
        <v>787</v>
      </c>
      <c r="AA131" s="282" t="s">
        <v>205</v>
      </c>
      <c r="AB131" s="282" t="s">
        <v>191</v>
      </c>
      <c r="AC131" s="283" t="s">
        <v>788</v>
      </c>
      <c r="AD131" s="282" t="s">
        <v>193</v>
      </c>
      <c r="AE131" s="287" t="s">
        <v>194</v>
      </c>
      <c r="AF131" s="282" t="s">
        <v>184</v>
      </c>
      <c r="AG131" s="283" t="s">
        <v>789</v>
      </c>
      <c r="AH131" s="282">
        <v>1018.06</v>
      </c>
      <c r="AI131" s="282">
        <f t="shared" si="0"/>
        <v>920.8</v>
      </c>
      <c r="AJ131" s="282">
        <f t="shared" si="1"/>
        <v>948.424</v>
      </c>
      <c r="AK131" s="282">
        <f>AJ131-AI131</f>
        <v>27.624</v>
      </c>
      <c r="AL131" s="282" t="s">
        <v>226</v>
      </c>
      <c r="AM131" s="282">
        <v>72</v>
      </c>
      <c r="AN131" s="282">
        <v>17295.03</v>
      </c>
      <c r="AO131" s="282">
        <v>23728</v>
      </c>
      <c r="AP131" s="282">
        <f>AO131-AN131</f>
        <v>6432.97</v>
      </c>
      <c r="AQ131" s="282" t="s">
        <v>226</v>
      </c>
      <c r="AR131" s="282">
        <v>22120.23</v>
      </c>
      <c r="AS131" s="282">
        <v>28000</v>
      </c>
      <c r="AT131" s="282">
        <f>AS131-AR131</f>
        <v>5879.77</v>
      </c>
      <c r="AU131" s="282" t="s">
        <v>226</v>
      </c>
      <c r="AV131" s="282">
        <v>3</v>
      </c>
      <c r="AW131" s="282">
        <v>3</v>
      </c>
      <c r="AX131" s="282">
        <v>0</v>
      </c>
      <c r="AY131" s="282" t="s">
        <v>228</v>
      </c>
      <c r="AZ131" s="282" t="s">
        <v>215</v>
      </c>
      <c r="BA131" s="132">
        <v>1</v>
      </c>
      <c r="BB131" s="132"/>
      <c r="BC131" s="251"/>
    </row>
    <row r="132" s="33" customFormat="1" ht="169" hidden="1" customHeight="1" spans="1:55">
      <c r="A132" s="98">
        <v>127</v>
      </c>
      <c r="B132" s="238" t="s">
        <v>61</v>
      </c>
      <c r="C132" s="238" t="s">
        <v>61</v>
      </c>
      <c r="D132" s="282" t="s">
        <v>217</v>
      </c>
      <c r="E132" s="238" t="s">
        <v>773</v>
      </c>
      <c r="F132" s="238">
        <v>18085607280</v>
      </c>
      <c r="G132" s="286" t="s">
        <v>178</v>
      </c>
      <c r="H132" s="286" t="s">
        <v>179</v>
      </c>
      <c r="I132" s="238" t="s">
        <v>785</v>
      </c>
      <c r="J132" s="282" t="s">
        <v>9</v>
      </c>
      <c r="K132" s="240" t="s">
        <v>790</v>
      </c>
      <c r="L132" s="282">
        <v>1</v>
      </c>
      <c r="M132" s="282" t="s">
        <v>182</v>
      </c>
      <c r="N132" s="282" t="s">
        <v>183</v>
      </c>
      <c r="O132" s="282" t="s">
        <v>184</v>
      </c>
      <c r="P132" s="282" t="s">
        <v>184</v>
      </c>
      <c r="Q132" s="282" t="s">
        <v>184</v>
      </c>
      <c r="R132" s="282" t="s">
        <v>184</v>
      </c>
      <c r="S132" s="282" t="s">
        <v>791</v>
      </c>
      <c r="T132" s="282" t="s">
        <v>777</v>
      </c>
      <c r="U132" s="282" t="s">
        <v>184</v>
      </c>
      <c r="V132" s="282" t="s">
        <v>184</v>
      </c>
      <c r="W132" s="282" t="s">
        <v>184</v>
      </c>
      <c r="X132" s="282" t="s">
        <v>187</v>
      </c>
      <c r="Y132" s="282" t="s">
        <v>188</v>
      </c>
      <c r="Z132" s="282" t="s">
        <v>778</v>
      </c>
      <c r="AA132" s="282" t="s">
        <v>205</v>
      </c>
      <c r="AB132" s="282" t="s">
        <v>191</v>
      </c>
      <c r="AC132" s="283" t="s">
        <v>792</v>
      </c>
      <c r="AD132" s="282" t="s">
        <v>193</v>
      </c>
      <c r="AE132" s="287" t="s">
        <v>194</v>
      </c>
      <c r="AF132" s="282" t="s">
        <v>184</v>
      </c>
      <c r="AG132" s="283" t="s">
        <v>780</v>
      </c>
      <c r="AH132" s="282">
        <v>1018.06</v>
      </c>
      <c r="AI132" s="282">
        <f t="shared" si="0"/>
        <v>920.8</v>
      </c>
      <c r="AJ132" s="282">
        <f t="shared" si="1"/>
        <v>948.424</v>
      </c>
      <c r="AK132" s="282">
        <f>AJ132-AI132</f>
        <v>27.624</v>
      </c>
      <c r="AL132" s="282" t="s">
        <v>226</v>
      </c>
      <c r="AM132" s="282">
        <v>72</v>
      </c>
      <c r="AN132" s="282">
        <v>17295.03</v>
      </c>
      <c r="AO132" s="282">
        <v>23728</v>
      </c>
      <c r="AP132" s="282">
        <f>AO132-AN132</f>
        <v>6432.97</v>
      </c>
      <c r="AQ132" s="282" t="s">
        <v>226</v>
      </c>
      <c r="AR132" s="282">
        <v>22120.23</v>
      </c>
      <c r="AS132" s="282">
        <v>28000</v>
      </c>
      <c r="AT132" s="282">
        <f>AS132-AR132</f>
        <v>5879.77</v>
      </c>
      <c r="AU132" s="282" t="s">
        <v>226</v>
      </c>
      <c r="AV132" s="282">
        <v>3</v>
      </c>
      <c r="AW132" s="282">
        <v>3</v>
      </c>
      <c r="AX132" s="282">
        <v>0</v>
      </c>
      <c r="AY132" s="282" t="s">
        <v>228</v>
      </c>
      <c r="AZ132" s="282" t="s">
        <v>215</v>
      </c>
      <c r="BA132" s="132">
        <v>0</v>
      </c>
      <c r="BB132" s="132"/>
      <c r="BC132" s="251"/>
    </row>
    <row r="133" s="33" customFormat="1" ht="154" hidden="1" customHeight="1" spans="1:55">
      <c r="A133" s="98">
        <v>128</v>
      </c>
      <c r="B133" s="238" t="s">
        <v>61</v>
      </c>
      <c r="C133" s="238" t="s">
        <v>62</v>
      </c>
      <c r="D133" s="282" t="s">
        <v>242</v>
      </c>
      <c r="E133" s="238" t="s">
        <v>793</v>
      </c>
      <c r="F133" s="238">
        <v>18808518833</v>
      </c>
      <c r="G133" s="286" t="s">
        <v>178</v>
      </c>
      <c r="H133" s="286" t="s">
        <v>245</v>
      </c>
      <c r="I133" s="238" t="s">
        <v>794</v>
      </c>
      <c r="J133" s="282" t="s">
        <v>9</v>
      </c>
      <c r="K133" s="240" t="s">
        <v>795</v>
      </c>
      <c r="L133" s="282">
        <v>1</v>
      </c>
      <c r="M133" s="282" t="s">
        <v>182</v>
      </c>
      <c r="N133" s="282" t="s">
        <v>183</v>
      </c>
      <c r="O133" s="282" t="s">
        <v>184</v>
      </c>
      <c r="P133" s="282" t="s">
        <v>184</v>
      </c>
      <c r="Q133" s="282" t="s">
        <v>184</v>
      </c>
      <c r="R133" s="282" t="s">
        <v>184</v>
      </c>
      <c r="S133" s="282" t="s">
        <v>776</v>
      </c>
      <c r="T133" s="282" t="s">
        <v>777</v>
      </c>
      <c r="U133" s="282" t="s">
        <v>184</v>
      </c>
      <c r="V133" s="282" t="s">
        <v>184</v>
      </c>
      <c r="W133" s="282" t="s">
        <v>184</v>
      </c>
      <c r="X133" s="282" t="s">
        <v>212</v>
      </c>
      <c r="Y133" s="282" t="s">
        <v>705</v>
      </c>
      <c r="Z133" s="282" t="s">
        <v>778</v>
      </c>
      <c r="AA133" s="282" t="s">
        <v>190</v>
      </c>
      <c r="AB133" s="282" t="s">
        <v>532</v>
      </c>
      <c r="AC133" s="283" t="s">
        <v>796</v>
      </c>
      <c r="AD133" s="282" t="s">
        <v>193</v>
      </c>
      <c r="AE133" s="282" t="s">
        <v>797</v>
      </c>
      <c r="AF133" s="282" t="s">
        <v>184</v>
      </c>
      <c r="AG133" s="283" t="s">
        <v>798</v>
      </c>
      <c r="AH133" s="282">
        <v>169.67</v>
      </c>
      <c r="AI133" s="282">
        <v>175.78</v>
      </c>
      <c r="AJ133" s="282">
        <v>184.99</v>
      </c>
      <c r="AK133" s="282">
        <f>AJ133-AI133</f>
        <v>9.21000000000001</v>
      </c>
      <c r="AL133" s="282" t="s">
        <v>226</v>
      </c>
      <c r="AM133" s="282">
        <v>2.28</v>
      </c>
      <c r="AN133" s="282">
        <v>969.81</v>
      </c>
      <c r="AO133" s="282">
        <v>1152.55</v>
      </c>
      <c r="AP133" s="282">
        <f>AO133-AN133</f>
        <v>182.74</v>
      </c>
      <c r="AQ133" s="282" t="s">
        <v>226</v>
      </c>
      <c r="AR133" s="282">
        <v>554.7</v>
      </c>
      <c r="AS133" s="282">
        <v>600.86</v>
      </c>
      <c r="AT133" s="282">
        <f>AS133-AR133</f>
        <v>46.16</v>
      </c>
      <c r="AU133" s="282" t="s">
        <v>226</v>
      </c>
      <c r="AV133" s="282">
        <v>0</v>
      </c>
      <c r="AW133" s="282">
        <v>1</v>
      </c>
      <c r="AX133" s="282">
        <f>AV133-AW133</f>
        <v>-1</v>
      </c>
      <c r="AY133" s="282" t="s">
        <v>228</v>
      </c>
      <c r="AZ133" s="282" t="s">
        <v>215</v>
      </c>
      <c r="BA133" s="176">
        <v>1</v>
      </c>
      <c r="BB133" s="176"/>
      <c r="BC133" s="251"/>
    </row>
    <row r="134" s="33" customFormat="1" ht="67" hidden="1" customHeight="1" spans="1:55">
      <c r="A134" s="98">
        <v>129</v>
      </c>
      <c r="B134" s="238" t="s">
        <v>61</v>
      </c>
      <c r="C134" s="285" t="s">
        <v>20</v>
      </c>
      <c r="D134" s="285"/>
      <c r="E134" s="118" t="s">
        <v>184</v>
      </c>
      <c r="F134" s="118" t="s">
        <v>184</v>
      </c>
      <c r="G134" s="118" t="s">
        <v>184</v>
      </c>
      <c r="H134" s="118" t="s">
        <v>184</v>
      </c>
      <c r="I134" s="104" t="s">
        <v>184</v>
      </c>
      <c r="J134" s="118" t="s">
        <v>184</v>
      </c>
      <c r="K134" s="117" t="s">
        <v>184</v>
      </c>
      <c r="L134" s="285">
        <v>1</v>
      </c>
      <c r="M134" s="108" t="s">
        <v>184</v>
      </c>
      <c r="N134" s="108" t="s">
        <v>184</v>
      </c>
      <c r="O134" s="107" t="s">
        <v>184</v>
      </c>
      <c r="P134" s="118" t="s">
        <v>184</v>
      </c>
      <c r="Q134" s="118" t="s">
        <v>184</v>
      </c>
      <c r="R134" s="118" t="s">
        <v>184</v>
      </c>
      <c r="S134" s="118" t="s">
        <v>184</v>
      </c>
      <c r="T134" s="118" t="s">
        <v>184</v>
      </c>
      <c r="U134" s="118" t="s">
        <v>184</v>
      </c>
      <c r="V134" s="118" t="s">
        <v>184</v>
      </c>
      <c r="W134" s="118" t="s">
        <v>184</v>
      </c>
      <c r="X134" s="118" t="s">
        <v>184</v>
      </c>
      <c r="Y134" s="118" t="s">
        <v>184</v>
      </c>
      <c r="Z134" s="118" t="s">
        <v>184</v>
      </c>
      <c r="AA134" s="118" t="s">
        <v>184</v>
      </c>
      <c r="AB134" s="118" t="s">
        <v>184</v>
      </c>
      <c r="AC134" s="118" t="s">
        <v>184</v>
      </c>
      <c r="AD134" s="118" t="s">
        <v>184</v>
      </c>
      <c r="AE134" s="118" t="s">
        <v>184</v>
      </c>
      <c r="AF134" s="118" t="s">
        <v>184</v>
      </c>
      <c r="AG134" s="118" t="s">
        <v>184</v>
      </c>
      <c r="AH134" s="118" t="s">
        <v>184</v>
      </c>
      <c r="AI134" s="118" t="s">
        <v>184</v>
      </c>
      <c r="AJ134" s="118" t="s">
        <v>184</v>
      </c>
      <c r="AK134" s="118" t="s">
        <v>184</v>
      </c>
      <c r="AL134" s="118" t="s">
        <v>184</v>
      </c>
      <c r="AM134" s="118" t="s">
        <v>184</v>
      </c>
      <c r="AN134" s="118" t="s">
        <v>184</v>
      </c>
      <c r="AO134" s="118" t="s">
        <v>184</v>
      </c>
      <c r="AP134" s="118" t="s">
        <v>184</v>
      </c>
      <c r="AQ134" s="118" t="s">
        <v>184</v>
      </c>
      <c r="AR134" s="118" t="s">
        <v>184</v>
      </c>
      <c r="AS134" s="118" t="s">
        <v>184</v>
      </c>
      <c r="AT134" s="118" t="s">
        <v>184</v>
      </c>
      <c r="AU134" s="118" t="s">
        <v>184</v>
      </c>
      <c r="AV134" s="118" t="s">
        <v>184</v>
      </c>
      <c r="AW134" s="118" t="s">
        <v>184</v>
      </c>
      <c r="AX134" s="118" t="s">
        <v>184</v>
      </c>
      <c r="AY134" s="118" t="s">
        <v>184</v>
      </c>
      <c r="AZ134" s="118" t="s">
        <v>184</v>
      </c>
      <c r="BA134" s="238">
        <v>1</v>
      </c>
      <c r="BB134" s="238">
        <v>1</v>
      </c>
      <c r="BC134" s="284"/>
    </row>
    <row r="135" s="33" customFormat="1" ht="67" hidden="1" customHeight="1" spans="1:55">
      <c r="A135" s="98">
        <v>130</v>
      </c>
      <c r="B135" s="238" t="s">
        <v>61</v>
      </c>
      <c r="C135" s="285" t="s">
        <v>21</v>
      </c>
      <c r="D135" s="285"/>
      <c r="E135" s="118" t="s">
        <v>184</v>
      </c>
      <c r="F135" s="118" t="s">
        <v>184</v>
      </c>
      <c r="G135" s="118" t="s">
        <v>184</v>
      </c>
      <c r="H135" s="118" t="s">
        <v>184</v>
      </c>
      <c r="I135" s="104" t="s">
        <v>184</v>
      </c>
      <c r="J135" s="118" t="s">
        <v>184</v>
      </c>
      <c r="K135" s="117" t="s">
        <v>184</v>
      </c>
      <c r="L135" s="285">
        <v>5</v>
      </c>
      <c r="M135" s="108" t="s">
        <v>184</v>
      </c>
      <c r="N135" s="108" t="s">
        <v>184</v>
      </c>
      <c r="O135" s="107" t="s">
        <v>184</v>
      </c>
      <c r="P135" s="118" t="s">
        <v>184</v>
      </c>
      <c r="Q135" s="118" t="s">
        <v>184</v>
      </c>
      <c r="R135" s="118" t="s">
        <v>184</v>
      </c>
      <c r="S135" s="118" t="s">
        <v>184</v>
      </c>
      <c r="T135" s="118" t="s">
        <v>184</v>
      </c>
      <c r="U135" s="118" t="s">
        <v>184</v>
      </c>
      <c r="V135" s="118" t="s">
        <v>184</v>
      </c>
      <c r="W135" s="118" t="s">
        <v>184</v>
      </c>
      <c r="X135" s="118" t="s">
        <v>184</v>
      </c>
      <c r="Y135" s="118" t="s">
        <v>184</v>
      </c>
      <c r="Z135" s="118" t="s">
        <v>184</v>
      </c>
      <c r="AA135" s="118" t="s">
        <v>184</v>
      </c>
      <c r="AB135" s="118" t="s">
        <v>184</v>
      </c>
      <c r="AC135" s="118" t="s">
        <v>184</v>
      </c>
      <c r="AD135" s="118" t="s">
        <v>184</v>
      </c>
      <c r="AE135" s="118" t="s">
        <v>184</v>
      </c>
      <c r="AF135" s="118" t="s">
        <v>184</v>
      </c>
      <c r="AG135" s="118" t="s">
        <v>184</v>
      </c>
      <c r="AH135" s="118" t="s">
        <v>184</v>
      </c>
      <c r="AI135" s="118" t="s">
        <v>184</v>
      </c>
      <c r="AJ135" s="118" t="s">
        <v>184</v>
      </c>
      <c r="AK135" s="118" t="s">
        <v>184</v>
      </c>
      <c r="AL135" s="118" t="s">
        <v>184</v>
      </c>
      <c r="AM135" s="118" t="s">
        <v>184</v>
      </c>
      <c r="AN135" s="118" t="s">
        <v>184</v>
      </c>
      <c r="AO135" s="118" t="s">
        <v>184</v>
      </c>
      <c r="AP135" s="118" t="s">
        <v>184</v>
      </c>
      <c r="AQ135" s="118" t="s">
        <v>184</v>
      </c>
      <c r="AR135" s="118" t="s">
        <v>184</v>
      </c>
      <c r="AS135" s="118" t="s">
        <v>184</v>
      </c>
      <c r="AT135" s="118" t="s">
        <v>184</v>
      </c>
      <c r="AU135" s="118" t="s">
        <v>184</v>
      </c>
      <c r="AV135" s="118" t="s">
        <v>184</v>
      </c>
      <c r="AW135" s="118" t="s">
        <v>184</v>
      </c>
      <c r="AX135" s="118" t="s">
        <v>184</v>
      </c>
      <c r="AY135" s="118" t="s">
        <v>184</v>
      </c>
      <c r="AZ135" s="118" t="s">
        <v>184</v>
      </c>
      <c r="BA135" s="238">
        <f>SUM(BA129:BA134)-BA134</f>
        <v>4</v>
      </c>
      <c r="BB135" s="238">
        <f>SUM(BB129:BB134)-BB134</f>
        <v>4</v>
      </c>
      <c r="BC135" s="284"/>
    </row>
    <row r="136" s="33" customFormat="1" ht="225" hidden="1" customHeight="1" spans="1:55">
      <c r="A136" s="98">
        <v>131</v>
      </c>
      <c r="B136" s="116" t="s">
        <v>63</v>
      </c>
      <c r="C136" s="116" t="s">
        <v>63</v>
      </c>
      <c r="D136" s="102" t="s">
        <v>217</v>
      </c>
      <c r="E136" s="259" t="s">
        <v>799</v>
      </c>
      <c r="F136" s="474" t="s">
        <v>800</v>
      </c>
      <c r="G136" s="102" t="s">
        <v>178</v>
      </c>
      <c r="H136" s="260" t="s">
        <v>179</v>
      </c>
      <c r="I136" s="288" t="s">
        <v>220</v>
      </c>
      <c r="J136" s="116" t="s">
        <v>9</v>
      </c>
      <c r="K136" s="128" t="s">
        <v>801</v>
      </c>
      <c r="L136" s="116">
        <v>1</v>
      </c>
      <c r="M136" s="102" t="s">
        <v>182</v>
      </c>
      <c r="N136" s="102" t="s">
        <v>183</v>
      </c>
      <c r="O136" s="116" t="s">
        <v>184</v>
      </c>
      <c r="P136" s="116" t="s">
        <v>184</v>
      </c>
      <c r="Q136" s="116" t="s">
        <v>184</v>
      </c>
      <c r="R136" s="116" t="s">
        <v>184</v>
      </c>
      <c r="S136" s="116" t="s">
        <v>802</v>
      </c>
      <c r="T136" s="116" t="s">
        <v>803</v>
      </c>
      <c r="U136" s="116" t="s">
        <v>184</v>
      </c>
      <c r="V136" s="116" t="s">
        <v>184</v>
      </c>
      <c r="W136" s="116" t="s">
        <v>184</v>
      </c>
      <c r="X136" s="116" t="s">
        <v>187</v>
      </c>
      <c r="Y136" s="116" t="s">
        <v>188</v>
      </c>
      <c r="Z136" s="116" t="s">
        <v>804</v>
      </c>
      <c r="AA136" s="116" t="s">
        <v>205</v>
      </c>
      <c r="AB136" s="116" t="s">
        <v>191</v>
      </c>
      <c r="AC136" s="131" t="s">
        <v>805</v>
      </c>
      <c r="AD136" s="116" t="s">
        <v>193</v>
      </c>
      <c r="AE136" s="116" t="s">
        <v>194</v>
      </c>
      <c r="AF136" s="131" t="s">
        <v>806</v>
      </c>
      <c r="AG136" s="116"/>
      <c r="AH136" s="116">
        <v>607.96</v>
      </c>
      <c r="AI136" s="116">
        <v>927.96</v>
      </c>
      <c r="AJ136" s="116">
        <f>AI136+25</f>
        <v>952.96</v>
      </c>
      <c r="AK136" s="116">
        <f>AJ136-AI136</f>
        <v>25</v>
      </c>
      <c r="AL136" s="116" t="s">
        <v>226</v>
      </c>
      <c r="AM136" s="116">
        <v>120</v>
      </c>
      <c r="AN136" s="116">
        <f>56428.1+3808.48</f>
        <v>60236.58</v>
      </c>
      <c r="AO136" s="116">
        <v>63189.08</v>
      </c>
      <c r="AP136" s="116">
        <f>AO136-AN136</f>
        <v>2952.5</v>
      </c>
      <c r="AQ136" s="116" t="s">
        <v>226</v>
      </c>
      <c r="AR136" s="116">
        <f>200.33+-1585.2</f>
        <v>-1384.87</v>
      </c>
      <c r="AS136" s="116">
        <f>210+-1295.94</f>
        <v>-1085.94</v>
      </c>
      <c r="AT136" s="116">
        <f>AS136-AR136</f>
        <v>298.93</v>
      </c>
      <c r="AU136" s="116" t="s">
        <v>226</v>
      </c>
      <c r="AV136" s="116">
        <v>2</v>
      </c>
      <c r="AW136" s="116">
        <v>0</v>
      </c>
      <c r="AX136" s="116">
        <f>AV136-AW136</f>
        <v>2</v>
      </c>
      <c r="AY136" s="116" t="s">
        <v>226</v>
      </c>
      <c r="AZ136" s="116" t="s">
        <v>215</v>
      </c>
      <c r="BA136" s="167">
        <v>1</v>
      </c>
      <c r="BB136" s="289">
        <v>2</v>
      </c>
      <c r="BC136" s="261" t="s">
        <v>807</v>
      </c>
    </row>
    <row r="137" s="33" customFormat="1" ht="252" hidden="1" customHeight="1" spans="1:55">
      <c r="A137" s="98">
        <v>132</v>
      </c>
      <c r="B137" s="116" t="s">
        <v>63</v>
      </c>
      <c r="C137" s="116" t="s">
        <v>63</v>
      </c>
      <c r="D137" s="102" t="s">
        <v>217</v>
      </c>
      <c r="E137" s="259" t="s">
        <v>799</v>
      </c>
      <c r="F137" s="474" t="s">
        <v>800</v>
      </c>
      <c r="G137" s="102" t="s">
        <v>178</v>
      </c>
      <c r="H137" s="260" t="s">
        <v>179</v>
      </c>
      <c r="I137" s="116" t="s">
        <v>808</v>
      </c>
      <c r="J137" s="116" t="s">
        <v>9</v>
      </c>
      <c r="K137" s="131" t="s">
        <v>809</v>
      </c>
      <c r="L137" s="116">
        <v>1</v>
      </c>
      <c r="M137" s="102" t="s">
        <v>182</v>
      </c>
      <c r="N137" s="102" t="s">
        <v>183</v>
      </c>
      <c r="O137" s="116" t="s">
        <v>184</v>
      </c>
      <c r="P137" s="116" t="s">
        <v>184</v>
      </c>
      <c r="Q137" s="116" t="s">
        <v>184</v>
      </c>
      <c r="R137" s="116" t="s">
        <v>184</v>
      </c>
      <c r="S137" s="116" t="s">
        <v>802</v>
      </c>
      <c r="T137" s="116" t="s">
        <v>803</v>
      </c>
      <c r="U137" s="116" t="s">
        <v>184</v>
      </c>
      <c r="V137" s="116" t="s">
        <v>184</v>
      </c>
      <c r="W137" s="116" t="s">
        <v>184</v>
      </c>
      <c r="X137" s="116" t="s">
        <v>187</v>
      </c>
      <c r="Y137" s="116" t="s">
        <v>188</v>
      </c>
      <c r="Z137" s="116" t="s">
        <v>804</v>
      </c>
      <c r="AA137" s="116" t="s">
        <v>205</v>
      </c>
      <c r="AB137" s="116" t="s">
        <v>191</v>
      </c>
      <c r="AC137" s="131" t="s">
        <v>810</v>
      </c>
      <c r="AD137" s="116" t="s">
        <v>193</v>
      </c>
      <c r="AE137" s="116" t="s">
        <v>194</v>
      </c>
      <c r="AF137" s="131" t="s">
        <v>806</v>
      </c>
      <c r="AG137" s="131" t="s">
        <v>811</v>
      </c>
      <c r="AH137" s="116">
        <v>607.96</v>
      </c>
      <c r="AI137" s="116">
        <v>927.96</v>
      </c>
      <c r="AJ137" s="116">
        <f>AI137+25</f>
        <v>952.96</v>
      </c>
      <c r="AK137" s="116">
        <f>AJ137-AI137</f>
        <v>25</v>
      </c>
      <c r="AL137" s="116" t="s">
        <v>226</v>
      </c>
      <c r="AM137" s="116">
        <v>120</v>
      </c>
      <c r="AN137" s="116">
        <f>56428.1+3808.48</f>
        <v>60236.58</v>
      </c>
      <c r="AO137" s="116">
        <v>63189.08</v>
      </c>
      <c r="AP137" s="116">
        <f>AO137-AN137</f>
        <v>2952.5</v>
      </c>
      <c r="AQ137" s="116" t="s">
        <v>226</v>
      </c>
      <c r="AR137" s="116">
        <f>200.33+-1585.2</f>
        <v>-1384.87</v>
      </c>
      <c r="AS137" s="116">
        <f>210+-1295.94</f>
        <v>-1085.94</v>
      </c>
      <c r="AT137" s="116">
        <f>AS137-AR137</f>
        <v>298.93</v>
      </c>
      <c r="AU137" s="116" t="s">
        <v>226</v>
      </c>
      <c r="AV137" s="116">
        <v>2</v>
      </c>
      <c r="AW137" s="116">
        <v>0</v>
      </c>
      <c r="AX137" s="116">
        <f>AV137-AW137</f>
        <v>2</v>
      </c>
      <c r="AY137" s="116" t="s">
        <v>226</v>
      </c>
      <c r="AZ137" s="116" t="s">
        <v>215</v>
      </c>
      <c r="BA137" s="176">
        <v>1</v>
      </c>
      <c r="BB137" s="289"/>
      <c r="BC137" s="261"/>
    </row>
    <row r="138" s="33" customFormat="1" ht="46" hidden="1" customHeight="1" spans="1:55">
      <c r="A138" s="98">
        <v>133</v>
      </c>
      <c r="B138" s="116" t="s">
        <v>63</v>
      </c>
      <c r="C138" s="290" t="s">
        <v>20</v>
      </c>
      <c r="D138" s="291"/>
      <c r="E138" s="118" t="s">
        <v>184</v>
      </c>
      <c r="F138" s="118" t="s">
        <v>184</v>
      </c>
      <c r="G138" s="118" t="s">
        <v>184</v>
      </c>
      <c r="H138" s="118" t="s">
        <v>184</v>
      </c>
      <c r="I138" s="104" t="s">
        <v>184</v>
      </c>
      <c r="J138" s="118" t="s">
        <v>184</v>
      </c>
      <c r="K138" s="117" t="s">
        <v>184</v>
      </c>
      <c r="L138" s="116">
        <v>0</v>
      </c>
      <c r="M138" s="108" t="s">
        <v>184</v>
      </c>
      <c r="N138" s="108" t="s">
        <v>184</v>
      </c>
      <c r="O138" s="107" t="s">
        <v>184</v>
      </c>
      <c r="P138" s="118" t="s">
        <v>184</v>
      </c>
      <c r="Q138" s="118" t="s">
        <v>184</v>
      </c>
      <c r="R138" s="118" t="s">
        <v>184</v>
      </c>
      <c r="S138" s="118" t="s">
        <v>184</v>
      </c>
      <c r="T138" s="118" t="s">
        <v>184</v>
      </c>
      <c r="U138" s="118" t="s">
        <v>184</v>
      </c>
      <c r="V138" s="118" t="s">
        <v>184</v>
      </c>
      <c r="W138" s="118" t="s">
        <v>184</v>
      </c>
      <c r="X138" s="118" t="s">
        <v>184</v>
      </c>
      <c r="Y138" s="118" t="s">
        <v>184</v>
      </c>
      <c r="Z138" s="118" t="s">
        <v>184</v>
      </c>
      <c r="AA138" s="118" t="s">
        <v>184</v>
      </c>
      <c r="AB138" s="118" t="s">
        <v>184</v>
      </c>
      <c r="AC138" s="118" t="s">
        <v>184</v>
      </c>
      <c r="AD138" s="118" t="s">
        <v>184</v>
      </c>
      <c r="AE138" s="118" t="s">
        <v>184</v>
      </c>
      <c r="AF138" s="118" t="s">
        <v>184</v>
      </c>
      <c r="AG138" s="118" t="s">
        <v>184</v>
      </c>
      <c r="AH138" s="118" t="s">
        <v>184</v>
      </c>
      <c r="AI138" s="118" t="s">
        <v>184</v>
      </c>
      <c r="AJ138" s="118" t="s">
        <v>184</v>
      </c>
      <c r="AK138" s="118" t="s">
        <v>184</v>
      </c>
      <c r="AL138" s="118" t="s">
        <v>184</v>
      </c>
      <c r="AM138" s="118" t="s">
        <v>184</v>
      </c>
      <c r="AN138" s="118" t="s">
        <v>184</v>
      </c>
      <c r="AO138" s="118" t="s">
        <v>184</v>
      </c>
      <c r="AP138" s="118" t="s">
        <v>184</v>
      </c>
      <c r="AQ138" s="118" t="s">
        <v>184</v>
      </c>
      <c r="AR138" s="118" t="s">
        <v>184</v>
      </c>
      <c r="AS138" s="118" t="s">
        <v>184</v>
      </c>
      <c r="AT138" s="118" t="s">
        <v>184</v>
      </c>
      <c r="AU138" s="118" t="s">
        <v>184</v>
      </c>
      <c r="AV138" s="118" t="s">
        <v>184</v>
      </c>
      <c r="AW138" s="118" t="s">
        <v>184</v>
      </c>
      <c r="AX138" s="118" t="s">
        <v>184</v>
      </c>
      <c r="AY138" s="118" t="s">
        <v>184</v>
      </c>
      <c r="AZ138" s="118" t="s">
        <v>184</v>
      </c>
      <c r="BA138" s="132">
        <v>0</v>
      </c>
      <c r="BB138" s="132">
        <v>0</v>
      </c>
      <c r="BC138" s="261"/>
    </row>
    <row r="139" s="33" customFormat="1" ht="50" hidden="1" customHeight="1" spans="1:55">
      <c r="A139" s="98">
        <v>134</v>
      </c>
      <c r="B139" s="116" t="s">
        <v>63</v>
      </c>
      <c r="C139" s="132" t="s">
        <v>21</v>
      </c>
      <c r="D139" s="132"/>
      <c r="E139" s="118" t="s">
        <v>184</v>
      </c>
      <c r="F139" s="118" t="s">
        <v>184</v>
      </c>
      <c r="G139" s="118" t="s">
        <v>184</v>
      </c>
      <c r="H139" s="118" t="s">
        <v>184</v>
      </c>
      <c r="I139" s="104" t="s">
        <v>184</v>
      </c>
      <c r="J139" s="118" t="s">
        <v>184</v>
      </c>
      <c r="K139" s="117" t="s">
        <v>184</v>
      </c>
      <c r="L139" s="132">
        <v>2</v>
      </c>
      <c r="M139" s="108" t="s">
        <v>184</v>
      </c>
      <c r="N139" s="108" t="s">
        <v>184</v>
      </c>
      <c r="O139" s="107" t="s">
        <v>184</v>
      </c>
      <c r="P139" s="118" t="s">
        <v>184</v>
      </c>
      <c r="Q139" s="118" t="s">
        <v>184</v>
      </c>
      <c r="R139" s="118" t="s">
        <v>184</v>
      </c>
      <c r="S139" s="118" t="s">
        <v>184</v>
      </c>
      <c r="T139" s="118" t="s">
        <v>184</v>
      </c>
      <c r="U139" s="118" t="s">
        <v>184</v>
      </c>
      <c r="V139" s="118" t="s">
        <v>184</v>
      </c>
      <c r="W139" s="118" t="s">
        <v>184</v>
      </c>
      <c r="X139" s="118" t="s">
        <v>184</v>
      </c>
      <c r="Y139" s="118" t="s">
        <v>184</v>
      </c>
      <c r="Z139" s="118" t="s">
        <v>184</v>
      </c>
      <c r="AA139" s="118" t="s">
        <v>184</v>
      </c>
      <c r="AB139" s="118" t="s">
        <v>184</v>
      </c>
      <c r="AC139" s="118" t="s">
        <v>184</v>
      </c>
      <c r="AD139" s="118" t="s">
        <v>184</v>
      </c>
      <c r="AE139" s="118" t="s">
        <v>184</v>
      </c>
      <c r="AF139" s="118" t="s">
        <v>184</v>
      </c>
      <c r="AG139" s="118" t="s">
        <v>184</v>
      </c>
      <c r="AH139" s="118" t="s">
        <v>184</v>
      </c>
      <c r="AI139" s="118" t="s">
        <v>184</v>
      </c>
      <c r="AJ139" s="118" t="s">
        <v>184</v>
      </c>
      <c r="AK139" s="118" t="s">
        <v>184</v>
      </c>
      <c r="AL139" s="118" t="s">
        <v>184</v>
      </c>
      <c r="AM139" s="118" t="s">
        <v>184</v>
      </c>
      <c r="AN139" s="118" t="s">
        <v>184</v>
      </c>
      <c r="AO139" s="118" t="s">
        <v>184</v>
      </c>
      <c r="AP139" s="118" t="s">
        <v>184</v>
      </c>
      <c r="AQ139" s="118" t="s">
        <v>184</v>
      </c>
      <c r="AR139" s="118" t="s">
        <v>184</v>
      </c>
      <c r="AS139" s="118" t="s">
        <v>184</v>
      </c>
      <c r="AT139" s="118" t="s">
        <v>184</v>
      </c>
      <c r="AU139" s="118" t="s">
        <v>184</v>
      </c>
      <c r="AV139" s="118" t="s">
        <v>184</v>
      </c>
      <c r="AW139" s="118" t="s">
        <v>184</v>
      </c>
      <c r="AX139" s="118" t="s">
        <v>184</v>
      </c>
      <c r="AY139" s="118" t="s">
        <v>184</v>
      </c>
      <c r="AZ139" s="118" t="s">
        <v>184</v>
      </c>
      <c r="BA139" s="116">
        <v>2</v>
      </c>
      <c r="BB139" s="116">
        <v>2</v>
      </c>
      <c r="BC139" s="266"/>
    </row>
    <row r="140" s="32" customFormat="1" ht="211" hidden="1" customHeight="1" spans="1:55">
      <c r="A140" s="98">
        <v>135</v>
      </c>
      <c r="B140" s="100" t="s">
        <v>64</v>
      </c>
      <c r="C140" s="100" t="s">
        <v>64</v>
      </c>
      <c r="D140" s="116" t="s">
        <v>16</v>
      </c>
      <c r="E140" s="292" t="s">
        <v>812</v>
      </c>
      <c r="F140" s="292" t="s">
        <v>813</v>
      </c>
      <c r="G140" s="102" t="s">
        <v>178</v>
      </c>
      <c r="H140" s="102" t="s">
        <v>179</v>
      </c>
      <c r="I140" s="100" t="s">
        <v>814</v>
      </c>
      <c r="J140" s="116" t="s">
        <v>9</v>
      </c>
      <c r="K140" s="131" t="s">
        <v>815</v>
      </c>
      <c r="L140" s="138">
        <v>1</v>
      </c>
      <c r="M140" s="100" t="s">
        <v>182</v>
      </c>
      <c r="N140" s="102" t="s">
        <v>183</v>
      </c>
      <c r="O140" s="116" t="s">
        <v>184</v>
      </c>
      <c r="P140" s="116" t="s">
        <v>184</v>
      </c>
      <c r="Q140" s="116" t="s">
        <v>184</v>
      </c>
      <c r="R140" s="116" t="s">
        <v>184</v>
      </c>
      <c r="S140" s="116" t="s">
        <v>816</v>
      </c>
      <c r="T140" s="116" t="s">
        <v>817</v>
      </c>
      <c r="U140" s="116" t="s">
        <v>184</v>
      </c>
      <c r="V140" s="116" t="s">
        <v>184</v>
      </c>
      <c r="W140" s="116" t="s">
        <v>184</v>
      </c>
      <c r="X140" s="116" t="s">
        <v>187</v>
      </c>
      <c r="Y140" s="116" t="s">
        <v>188</v>
      </c>
      <c r="Z140" s="116" t="s">
        <v>804</v>
      </c>
      <c r="AA140" s="116" t="s">
        <v>205</v>
      </c>
      <c r="AB140" s="116" t="s">
        <v>191</v>
      </c>
      <c r="AC140" s="116" t="s">
        <v>184</v>
      </c>
      <c r="AD140" s="116" t="s">
        <v>193</v>
      </c>
      <c r="AE140" s="116" t="s">
        <v>818</v>
      </c>
      <c r="AF140" s="116" t="s">
        <v>184</v>
      </c>
      <c r="AG140" s="116" t="s">
        <v>184</v>
      </c>
      <c r="AH140" s="116">
        <v>1460.46</v>
      </c>
      <c r="AI140" s="116">
        <v>1392.97</v>
      </c>
      <c r="AJ140" s="116">
        <v>845</v>
      </c>
      <c r="AK140" s="116">
        <f>AJ140-AI140</f>
        <v>-547.97</v>
      </c>
      <c r="AL140" s="116" t="str">
        <f>IF(AK140&gt;0,"是","否")</f>
        <v>否</v>
      </c>
      <c r="AM140" s="116">
        <v>369.9042</v>
      </c>
      <c r="AN140" s="116">
        <v>25.58</v>
      </c>
      <c r="AO140" s="116">
        <v>13482.13</v>
      </c>
      <c r="AP140" s="116">
        <f>AO140-AN140</f>
        <v>13456.55</v>
      </c>
      <c r="AQ140" s="116" t="str">
        <f>IF(INT(AP140/100)&gt;1,"是","否")</f>
        <v>是</v>
      </c>
      <c r="AR140" s="116">
        <v>-1051.79</v>
      </c>
      <c r="AS140" s="116">
        <v>-999.5</v>
      </c>
      <c r="AT140" s="116">
        <f>AS140-AR140</f>
        <v>52.29</v>
      </c>
      <c r="AU140" s="116" t="str">
        <f>IF(AT140&gt;0,"是","否")</f>
        <v>是</v>
      </c>
      <c r="AV140" s="116">
        <v>10</v>
      </c>
      <c r="AW140" s="116">
        <v>0</v>
      </c>
      <c r="AX140" s="116">
        <f>AV140-AW140</f>
        <v>10</v>
      </c>
      <c r="AY140" s="116" t="str">
        <f>IF(AX140&gt;0,"是","否")</f>
        <v>是</v>
      </c>
      <c r="AZ140" s="116" t="s">
        <v>195</v>
      </c>
      <c r="BA140" s="293">
        <v>1</v>
      </c>
      <c r="BB140" s="166">
        <v>2</v>
      </c>
      <c r="BC140" s="267" t="s">
        <v>819</v>
      </c>
    </row>
    <row r="141" s="32" customFormat="1" ht="243" hidden="1" customHeight="1" spans="1:55">
      <c r="A141" s="98">
        <v>136</v>
      </c>
      <c r="B141" s="100" t="s">
        <v>64</v>
      </c>
      <c r="C141" s="100" t="s">
        <v>64</v>
      </c>
      <c r="D141" s="116" t="s">
        <v>16</v>
      </c>
      <c r="E141" s="292" t="s">
        <v>812</v>
      </c>
      <c r="F141" s="292" t="s">
        <v>813</v>
      </c>
      <c r="G141" s="102" t="s">
        <v>197</v>
      </c>
      <c r="H141" s="102" t="s">
        <v>179</v>
      </c>
      <c r="I141" s="100" t="s">
        <v>820</v>
      </c>
      <c r="J141" s="116" t="s">
        <v>9</v>
      </c>
      <c r="K141" s="131" t="s">
        <v>821</v>
      </c>
      <c r="L141" s="138">
        <v>1</v>
      </c>
      <c r="M141" s="100" t="s">
        <v>182</v>
      </c>
      <c r="N141" s="102" t="s">
        <v>183</v>
      </c>
      <c r="O141" s="116" t="s">
        <v>184</v>
      </c>
      <c r="P141" s="116" t="s">
        <v>184</v>
      </c>
      <c r="Q141" s="116" t="s">
        <v>184</v>
      </c>
      <c r="R141" s="116" t="s">
        <v>184</v>
      </c>
      <c r="S141" s="116" t="s">
        <v>822</v>
      </c>
      <c r="T141" s="116" t="s">
        <v>823</v>
      </c>
      <c r="U141" s="116" t="s">
        <v>184</v>
      </c>
      <c r="V141" s="116" t="s">
        <v>184</v>
      </c>
      <c r="W141" s="116" t="s">
        <v>184</v>
      </c>
      <c r="X141" s="116" t="s">
        <v>187</v>
      </c>
      <c r="Y141" s="116" t="s">
        <v>188</v>
      </c>
      <c r="Z141" s="116" t="s">
        <v>240</v>
      </c>
      <c r="AA141" s="116" t="s">
        <v>205</v>
      </c>
      <c r="AB141" s="116" t="s">
        <v>191</v>
      </c>
      <c r="AC141" s="116" t="s">
        <v>184</v>
      </c>
      <c r="AD141" s="116" t="s">
        <v>193</v>
      </c>
      <c r="AE141" s="116" t="s">
        <v>818</v>
      </c>
      <c r="AF141" s="116" t="s">
        <v>184</v>
      </c>
      <c r="AG141" s="131" t="s">
        <v>824</v>
      </c>
      <c r="AH141" s="116">
        <v>1460.46</v>
      </c>
      <c r="AI141" s="116">
        <v>1392.97</v>
      </c>
      <c r="AJ141" s="116">
        <v>845</v>
      </c>
      <c r="AK141" s="116">
        <f>AJ141-AI141</f>
        <v>-547.97</v>
      </c>
      <c r="AL141" s="116" t="str">
        <f>IF(AK141&gt;0,"是","否")</f>
        <v>否</v>
      </c>
      <c r="AM141" s="116">
        <v>369.9042</v>
      </c>
      <c r="AN141" s="116">
        <v>25.58</v>
      </c>
      <c r="AO141" s="116">
        <v>13482.13</v>
      </c>
      <c r="AP141" s="116">
        <f>AO141-AN141</f>
        <v>13456.55</v>
      </c>
      <c r="AQ141" s="116" t="str">
        <f>IF(INT(AP141/100)&gt;1,"是","否")</f>
        <v>是</v>
      </c>
      <c r="AR141" s="116">
        <v>-1051.79</v>
      </c>
      <c r="AS141" s="116">
        <v>-999.5</v>
      </c>
      <c r="AT141" s="116">
        <f>AS141-AR141</f>
        <v>52.29</v>
      </c>
      <c r="AU141" s="116" t="str">
        <f>IF(AT141&gt;0,"是","否")</f>
        <v>是</v>
      </c>
      <c r="AV141" s="116">
        <v>10</v>
      </c>
      <c r="AW141" s="116">
        <v>0</v>
      </c>
      <c r="AX141" s="116">
        <f>AV141-AW141</f>
        <v>10</v>
      </c>
      <c r="AY141" s="116" t="str">
        <f>IF(AX141&gt;0,"是","否")</f>
        <v>是</v>
      </c>
      <c r="AZ141" s="116" t="s">
        <v>195</v>
      </c>
      <c r="BA141" s="294">
        <v>1</v>
      </c>
      <c r="BB141" s="295"/>
      <c r="BC141" s="267"/>
    </row>
    <row r="142" s="32" customFormat="1" ht="248" hidden="1" customHeight="1" spans="1:55">
      <c r="A142" s="98">
        <v>137</v>
      </c>
      <c r="B142" s="100" t="s">
        <v>64</v>
      </c>
      <c r="C142" s="296" t="s">
        <v>65</v>
      </c>
      <c r="D142" s="116" t="s">
        <v>18</v>
      </c>
      <c r="E142" s="292" t="s">
        <v>825</v>
      </c>
      <c r="F142" s="292" t="s">
        <v>813</v>
      </c>
      <c r="G142" s="102" t="s">
        <v>178</v>
      </c>
      <c r="H142" s="102" t="s">
        <v>207</v>
      </c>
      <c r="I142" s="100" t="s">
        <v>826</v>
      </c>
      <c r="J142" s="116" t="s">
        <v>9</v>
      </c>
      <c r="K142" s="131" t="s">
        <v>827</v>
      </c>
      <c r="L142" s="138">
        <v>1</v>
      </c>
      <c r="M142" s="100" t="s">
        <v>182</v>
      </c>
      <c r="N142" s="102" t="s">
        <v>183</v>
      </c>
      <c r="O142" s="116" t="s">
        <v>184</v>
      </c>
      <c r="P142" s="116" t="s">
        <v>184</v>
      </c>
      <c r="Q142" s="116" t="s">
        <v>184</v>
      </c>
      <c r="R142" s="116" t="s">
        <v>184</v>
      </c>
      <c r="S142" s="116" t="s">
        <v>828</v>
      </c>
      <c r="T142" s="116" t="s">
        <v>829</v>
      </c>
      <c r="U142" s="116" t="s">
        <v>184</v>
      </c>
      <c r="V142" s="116" t="s">
        <v>184</v>
      </c>
      <c r="W142" s="116" t="s">
        <v>184</v>
      </c>
      <c r="X142" s="116" t="s">
        <v>187</v>
      </c>
      <c r="Y142" s="116" t="s">
        <v>188</v>
      </c>
      <c r="Z142" s="116" t="s">
        <v>250</v>
      </c>
      <c r="AA142" s="116" t="s">
        <v>205</v>
      </c>
      <c r="AB142" s="116" t="s">
        <v>191</v>
      </c>
      <c r="AC142" s="116" t="s">
        <v>184</v>
      </c>
      <c r="AD142" s="116" t="s">
        <v>193</v>
      </c>
      <c r="AE142" s="116" t="s">
        <v>818</v>
      </c>
      <c r="AF142" s="116" t="s">
        <v>184</v>
      </c>
      <c r="AG142" s="116" t="s">
        <v>184</v>
      </c>
      <c r="AH142" s="116">
        <v>600</v>
      </c>
      <c r="AI142" s="116">
        <v>398.8</v>
      </c>
      <c r="AJ142" s="116">
        <v>202.52</v>
      </c>
      <c r="AK142" s="116">
        <f>AJ142-AI142</f>
        <v>-196.28</v>
      </c>
      <c r="AL142" s="116" t="str">
        <f>IF(AK142&gt;0,"是","否")</f>
        <v>否</v>
      </c>
      <c r="AM142" s="116">
        <v>20.9139</v>
      </c>
      <c r="AN142" s="116">
        <v>8175.85</v>
      </c>
      <c r="AO142" s="116">
        <f>12276.32*1.1</f>
        <v>13503.952</v>
      </c>
      <c r="AP142" s="116">
        <f>AO142-AN142</f>
        <v>5328.102</v>
      </c>
      <c r="AQ142" s="116" t="str">
        <f>IF(INT(AP142/100)&gt;1,"是","否")</f>
        <v>是</v>
      </c>
      <c r="AR142" s="116">
        <v>249.95</v>
      </c>
      <c r="AS142" s="116">
        <v>357.87</v>
      </c>
      <c r="AT142" s="116">
        <f>AS142-AR142</f>
        <v>107.92</v>
      </c>
      <c r="AU142" s="116" t="str">
        <f>IF(AT142&gt;0,"是","否")</f>
        <v>是</v>
      </c>
      <c r="AV142" s="116">
        <v>12</v>
      </c>
      <c r="AW142" s="116">
        <v>0</v>
      </c>
      <c r="AX142" s="116">
        <f>AV142-AW142</f>
        <v>12</v>
      </c>
      <c r="AY142" s="116" t="str">
        <f>IF(AX140&gt;0,"是","否")</f>
        <v>是</v>
      </c>
      <c r="AZ142" s="116" t="s">
        <v>195</v>
      </c>
      <c r="BA142" s="132">
        <v>1</v>
      </c>
      <c r="BB142" s="132">
        <v>1</v>
      </c>
      <c r="BC142" s="267" t="s">
        <v>830</v>
      </c>
    </row>
    <row r="143" s="32" customFormat="1" ht="374" hidden="1" customHeight="1" spans="1:55">
      <c r="A143" s="98">
        <v>138</v>
      </c>
      <c r="B143" s="100" t="s">
        <v>64</v>
      </c>
      <c r="C143" s="116" t="s">
        <v>66</v>
      </c>
      <c r="D143" s="116" t="s">
        <v>18</v>
      </c>
      <c r="E143" s="292" t="s">
        <v>831</v>
      </c>
      <c r="F143" s="292" t="s">
        <v>813</v>
      </c>
      <c r="G143" s="102" t="s">
        <v>197</v>
      </c>
      <c r="H143" s="102" t="s">
        <v>179</v>
      </c>
      <c r="I143" s="100" t="s">
        <v>728</v>
      </c>
      <c r="J143" s="116" t="s">
        <v>9</v>
      </c>
      <c r="K143" s="131" t="s">
        <v>832</v>
      </c>
      <c r="L143" s="138">
        <v>1</v>
      </c>
      <c r="M143" s="100" t="s">
        <v>182</v>
      </c>
      <c r="N143" s="102" t="s">
        <v>183</v>
      </c>
      <c r="O143" s="116" t="s">
        <v>184</v>
      </c>
      <c r="P143" s="116" t="s">
        <v>184</v>
      </c>
      <c r="Q143" s="116" t="s">
        <v>184</v>
      </c>
      <c r="R143" s="116" t="s">
        <v>184</v>
      </c>
      <c r="S143" s="116" t="s">
        <v>833</v>
      </c>
      <c r="T143" s="116" t="s">
        <v>834</v>
      </c>
      <c r="U143" s="116" t="s">
        <v>184</v>
      </c>
      <c r="V143" s="116" t="s">
        <v>184</v>
      </c>
      <c r="W143" s="116" t="s">
        <v>184</v>
      </c>
      <c r="X143" s="116" t="s">
        <v>187</v>
      </c>
      <c r="Y143" s="116" t="s">
        <v>188</v>
      </c>
      <c r="Z143" s="116" t="s">
        <v>240</v>
      </c>
      <c r="AA143" s="116" t="s">
        <v>205</v>
      </c>
      <c r="AB143" s="116" t="s">
        <v>191</v>
      </c>
      <c r="AC143" s="116" t="s">
        <v>184</v>
      </c>
      <c r="AD143" s="116" t="s">
        <v>193</v>
      </c>
      <c r="AE143" s="116" t="s">
        <v>818</v>
      </c>
      <c r="AF143" s="116" t="s">
        <v>184</v>
      </c>
      <c r="AG143" s="131" t="s">
        <v>835</v>
      </c>
      <c r="AH143" s="116">
        <v>0</v>
      </c>
      <c r="AI143" s="116">
        <v>0</v>
      </c>
      <c r="AJ143" s="116">
        <v>358.14</v>
      </c>
      <c r="AK143" s="116">
        <v>0</v>
      </c>
      <c r="AL143" s="116" t="str">
        <f>IF(AK143&gt;0,"是","否")</f>
        <v>否</v>
      </c>
      <c r="AM143" s="116" t="s">
        <v>184</v>
      </c>
      <c r="AN143" s="116" t="s">
        <v>184</v>
      </c>
      <c r="AO143" s="116" t="s">
        <v>184</v>
      </c>
      <c r="AP143" s="116" t="s">
        <v>184</v>
      </c>
      <c r="AQ143" s="116" t="s">
        <v>184</v>
      </c>
      <c r="AR143" s="116">
        <v>-22735.06</v>
      </c>
      <c r="AS143" s="116">
        <v>-968.02</v>
      </c>
      <c r="AT143" s="116">
        <f>AS143-AR143</f>
        <v>21767.04</v>
      </c>
      <c r="AU143" s="116" t="s">
        <v>184</v>
      </c>
      <c r="AV143" s="116">
        <v>0</v>
      </c>
      <c r="AW143" s="116">
        <v>0</v>
      </c>
      <c r="AX143" s="116">
        <v>0</v>
      </c>
      <c r="AY143" s="116" t="s">
        <v>184</v>
      </c>
      <c r="AZ143" s="116" t="s">
        <v>215</v>
      </c>
      <c r="BA143" s="132">
        <v>1</v>
      </c>
      <c r="BB143" s="132">
        <v>1</v>
      </c>
      <c r="BC143" s="267" t="s">
        <v>836</v>
      </c>
    </row>
    <row r="144" s="32" customFormat="1" ht="61" hidden="1" customHeight="1" spans="1:55">
      <c r="A144" s="98">
        <v>139</v>
      </c>
      <c r="B144" s="100" t="s">
        <v>64</v>
      </c>
      <c r="C144" s="132" t="s">
        <v>20</v>
      </c>
      <c r="D144" s="132"/>
      <c r="E144" s="118" t="s">
        <v>184</v>
      </c>
      <c r="F144" s="118" t="s">
        <v>184</v>
      </c>
      <c r="G144" s="118" t="s">
        <v>184</v>
      </c>
      <c r="H144" s="118" t="s">
        <v>184</v>
      </c>
      <c r="I144" s="104" t="s">
        <v>184</v>
      </c>
      <c r="J144" s="118" t="s">
        <v>184</v>
      </c>
      <c r="K144" s="117" t="s">
        <v>184</v>
      </c>
      <c r="L144" s="132">
        <f>L142+L143</f>
        <v>2</v>
      </c>
      <c r="M144" s="108" t="s">
        <v>184</v>
      </c>
      <c r="N144" s="108" t="s">
        <v>184</v>
      </c>
      <c r="O144" s="107" t="s">
        <v>184</v>
      </c>
      <c r="P144" s="118" t="s">
        <v>184</v>
      </c>
      <c r="Q144" s="118" t="s">
        <v>184</v>
      </c>
      <c r="R144" s="118" t="s">
        <v>184</v>
      </c>
      <c r="S144" s="118" t="s">
        <v>184</v>
      </c>
      <c r="T144" s="118" t="s">
        <v>184</v>
      </c>
      <c r="U144" s="118" t="s">
        <v>184</v>
      </c>
      <c r="V144" s="118" t="s">
        <v>184</v>
      </c>
      <c r="W144" s="118" t="s">
        <v>184</v>
      </c>
      <c r="X144" s="118" t="s">
        <v>184</v>
      </c>
      <c r="Y144" s="118" t="s">
        <v>184</v>
      </c>
      <c r="Z144" s="118" t="s">
        <v>184</v>
      </c>
      <c r="AA144" s="118" t="s">
        <v>184</v>
      </c>
      <c r="AB144" s="118" t="s">
        <v>184</v>
      </c>
      <c r="AC144" s="118" t="s">
        <v>184</v>
      </c>
      <c r="AD144" s="118" t="s">
        <v>184</v>
      </c>
      <c r="AE144" s="118" t="s">
        <v>184</v>
      </c>
      <c r="AF144" s="118" t="s">
        <v>184</v>
      </c>
      <c r="AG144" s="118" t="s">
        <v>184</v>
      </c>
      <c r="AH144" s="118" t="s">
        <v>184</v>
      </c>
      <c r="AI144" s="118" t="s">
        <v>184</v>
      </c>
      <c r="AJ144" s="118" t="s">
        <v>184</v>
      </c>
      <c r="AK144" s="118" t="s">
        <v>184</v>
      </c>
      <c r="AL144" s="118" t="s">
        <v>184</v>
      </c>
      <c r="AM144" s="118" t="s">
        <v>184</v>
      </c>
      <c r="AN144" s="118" t="s">
        <v>184</v>
      </c>
      <c r="AO144" s="118" t="s">
        <v>184</v>
      </c>
      <c r="AP144" s="118" t="s">
        <v>184</v>
      </c>
      <c r="AQ144" s="118" t="s">
        <v>184</v>
      </c>
      <c r="AR144" s="118" t="s">
        <v>184</v>
      </c>
      <c r="AS144" s="118" t="s">
        <v>184</v>
      </c>
      <c r="AT144" s="118" t="s">
        <v>184</v>
      </c>
      <c r="AU144" s="118" t="s">
        <v>184</v>
      </c>
      <c r="AV144" s="118" t="s">
        <v>184</v>
      </c>
      <c r="AW144" s="118" t="s">
        <v>184</v>
      </c>
      <c r="AX144" s="118" t="s">
        <v>184</v>
      </c>
      <c r="AY144" s="118" t="s">
        <v>184</v>
      </c>
      <c r="AZ144" s="118" t="s">
        <v>184</v>
      </c>
      <c r="BA144" s="269">
        <f>BA143+BA142</f>
        <v>2</v>
      </c>
      <c r="BB144" s="269">
        <f>BB143+BB142</f>
        <v>2</v>
      </c>
      <c r="BC144" s="268"/>
    </row>
    <row r="145" s="32" customFormat="1" ht="98" hidden="1" customHeight="1" spans="1:55">
      <c r="A145" s="98">
        <v>140</v>
      </c>
      <c r="B145" s="116" t="s">
        <v>64</v>
      </c>
      <c r="C145" s="132" t="s">
        <v>21</v>
      </c>
      <c r="D145" s="132"/>
      <c r="E145" s="118" t="s">
        <v>184</v>
      </c>
      <c r="F145" s="118" t="s">
        <v>184</v>
      </c>
      <c r="G145" s="118" t="s">
        <v>184</v>
      </c>
      <c r="H145" s="118" t="s">
        <v>184</v>
      </c>
      <c r="I145" s="104" t="s">
        <v>184</v>
      </c>
      <c r="J145" s="118" t="s">
        <v>184</v>
      </c>
      <c r="K145" s="117" t="s">
        <v>184</v>
      </c>
      <c r="L145" s="132">
        <f>L140+L141+L144</f>
        <v>4</v>
      </c>
      <c r="M145" s="108" t="s">
        <v>184</v>
      </c>
      <c r="N145" s="108" t="s">
        <v>184</v>
      </c>
      <c r="O145" s="107" t="s">
        <v>184</v>
      </c>
      <c r="P145" s="118" t="s">
        <v>184</v>
      </c>
      <c r="Q145" s="118" t="s">
        <v>184</v>
      </c>
      <c r="R145" s="118" t="s">
        <v>184</v>
      </c>
      <c r="S145" s="118" t="s">
        <v>184</v>
      </c>
      <c r="T145" s="118" t="s">
        <v>184</v>
      </c>
      <c r="U145" s="118" t="s">
        <v>184</v>
      </c>
      <c r="V145" s="118" t="s">
        <v>184</v>
      </c>
      <c r="W145" s="118" t="s">
        <v>184</v>
      </c>
      <c r="X145" s="118" t="s">
        <v>184</v>
      </c>
      <c r="Y145" s="118" t="s">
        <v>184</v>
      </c>
      <c r="Z145" s="118" t="s">
        <v>184</v>
      </c>
      <c r="AA145" s="118" t="s">
        <v>184</v>
      </c>
      <c r="AB145" s="118" t="s">
        <v>184</v>
      </c>
      <c r="AC145" s="118" t="s">
        <v>184</v>
      </c>
      <c r="AD145" s="118" t="s">
        <v>184</v>
      </c>
      <c r="AE145" s="118" t="s">
        <v>184</v>
      </c>
      <c r="AF145" s="118" t="s">
        <v>184</v>
      </c>
      <c r="AG145" s="118" t="s">
        <v>184</v>
      </c>
      <c r="AH145" s="118" t="s">
        <v>184</v>
      </c>
      <c r="AI145" s="118" t="s">
        <v>184</v>
      </c>
      <c r="AJ145" s="118" t="s">
        <v>184</v>
      </c>
      <c r="AK145" s="118" t="s">
        <v>184</v>
      </c>
      <c r="AL145" s="118" t="s">
        <v>184</v>
      </c>
      <c r="AM145" s="118" t="s">
        <v>184</v>
      </c>
      <c r="AN145" s="118" t="s">
        <v>184</v>
      </c>
      <c r="AO145" s="118" t="s">
        <v>184</v>
      </c>
      <c r="AP145" s="118" t="s">
        <v>184</v>
      </c>
      <c r="AQ145" s="118" t="s">
        <v>184</v>
      </c>
      <c r="AR145" s="118" t="s">
        <v>184</v>
      </c>
      <c r="AS145" s="118" t="s">
        <v>184</v>
      </c>
      <c r="AT145" s="118" t="s">
        <v>184</v>
      </c>
      <c r="AU145" s="118" t="s">
        <v>184</v>
      </c>
      <c r="AV145" s="118" t="s">
        <v>184</v>
      </c>
      <c r="AW145" s="118" t="s">
        <v>184</v>
      </c>
      <c r="AX145" s="118" t="s">
        <v>184</v>
      </c>
      <c r="AY145" s="118" t="s">
        <v>184</v>
      </c>
      <c r="AZ145" s="118" t="s">
        <v>184</v>
      </c>
      <c r="BA145" s="297">
        <f>SUM(BA140:BA144)-BA144</f>
        <v>4</v>
      </c>
      <c r="BB145" s="297">
        <f>SUM(BB140:BB144)-BB144</f>
        <v>4</v>
      </c>
      <c r="BC145" s="268"/>
    </row>
    <row r="146" s="37" customFormat="1" ht="221" hidden="1" customHeight="1" spans="1:55">
      <c r="A146" s="98">
        <v>141</v>
      </c>
      <c r="B146" s="261" t="s">
        <v>67</v>
      </c>
      <c r="C146" s="261" t="s">
        <v>67</v>
      </c>
      <c r="D146" s="102" t="s">
        <v>217</v>
      </c>
      <c r="E146" s="261" t="s">
        <v>837</v>
      </c>
      <c r="F146" s="116">
        <v>13765847163</v>
      </c>
      <c r="G146" s="102" t="s">
        <v>178</v>
      </c>
      <c r="H146" s="260" t="s">
        <v>179</v>
      </c>
      <c r="I146" s="116" t="s">
        <v>838</v>
      </c>
      <c r="J146" s="116" t="s">
        <v>9</v>
      </c>
      <c r="K146" s="131" t="s">
        <v>839</v>
      </c>
      <c r="L146" s="116">
        <v>1</v>
      </c>
      <c r="M146" s="102" t="s">
        <v>182</v>
      </c>
      <c r="N146" s="102" t="s">
        <v>183</v>
      </c>
      <c r="O146" s="116" t="s">
        <v>184</v>
      </c>
      <c r="P146" s="116" t="s">
        <v>184</v>
      </c>
      <c r="Q146" s="116" t="s">
        <v>184</v>
      </c>
      <c r="R146" s="116" t="s">
        <v>184</v>
      </c>
      <c r="S146" s="116" t="s">
        <v>840</v>
      </c>
      <c r="T146" s="116" t="s">
        <v>841</v>
      </c>
      <c r="U146" s="116" t="s">
        <v>184</v>
      </c>
      <c r="V146" s="116" t="s">
        <v>184</v>
      </c>
      <c r="W146" s="116" t="s">
        <v>184</v>
      </c>
      <c r="X146" s="116" t="s">
        <v>187</v>
      </c>
      <c r="Y146" s="116" t="s">
        <v>188</v>
      </c>
      <c r="Z146" s="116" t="s">
        <v>842</v>
      </c>
      <c r="AA146" s="116" t="s">
        <v>205</v>
      </c>
      <c r="AB146" s="116" t="s">
        <v>191</v>
      </c>
      <c r="AC146" s="131" t="s">
        <v>843</v>
      </c>
      <c r="AD146" s="116" t="s">
        <v>193</v>
      </c>
      <c r="AE146" s="298" t="s">
        <v>194</v>
      </c>
      <c r="AF146" s="116" t="s">
        <v>184</v>
      </c>
      <c r="AG146" s="116" t="s">
        <v>184</v>
      </c>
      <c r="AH146" s="116">
        <v>703.67</v>
      </c>
      <c r="AI146" s="116">
        <v>721.95</v>
      </c>
      <c r="AJ146" s="116">
        <v>740.23</v>
      </c>
      <c r="AK146" s="116">
        <f>AJ146-AI146</f>
        <v>18.28</v>
      </c>
      <c r="AL146" s="116" t="s">
        <v>226</v>
      </c>
      <c r="AM146" s="116">
        <v>26</v>
      </c>
      <c r="AN146" s="116">
        <v>11301.83</v>
      </c>
      <c r="AO146" s="116">
        <v>13750</v>
      </c>
      <c r="AP146" s="116">
        <f>AO146-AN146</f>
        <v>2448.17</v>
      </c>
      <c r="AQ146" s="116"/>
      <c r="AR146" s="116">
        <v>57.45</v>
      </c>
      <c r="AS146" s="116">
        <v>103</v>
      </c>
      <c r="AT146" s="116">
        <f>AS146-AR146</f>
        <v>45.55</v>
      </c>
      <c r="AU146" s="116" t="str">
        <f>IF(AT146&gt;0,"是","否")</f>
        <v>是</v>
      </c>
      <c r="AV146" s="116">
        <v>3</v>
      </c>
      <c r="AW146" s="116">
        <v>4</v>
      </c>
      <c r="AX146" s="116">
        <f>AV146-AW146</f>
        <v>-1</v>
      </c>
      <c r="AY146" s="116" t="str">
        <f>IF(AX146&gt;0,"是","否")</f>
        <v>否</v>
      </c>
      <c r="AZ146" s="116" t="s">
        <v>215</v>
      </c>
      <c r="BA146" s="167">
        <v>1</v>
      </c>
      <c r="BB146" s="207">
        <v>1</v>
      </c>
      <c r="BC146" s="267" t="s">
        <v>844</v>
      </c>
    </row>
    <row r="147" s="37" customFormat="1" ht="230" hidden="1" customHeight="1" spans="1:55">
      <c r="A147" s="98">
        <v>142</v>
      </c>
      <c r="B147" s="261" t="s">
        <v>67</v>
      </c>
      <c r="C147" s="261" t="s">
        <v>67</v>
      </c>
      <c r="D147" s="102" t="s">
        <v>217</v>
      </c>
      <c r="E147" s="261" t="s">
        <v>845</v>
      </c>
      <c r="F147" s="116">
        <v>13765847163</v>
      </c>
      <c r="G147" s="102" t="s">
        <v>178</v>
      </c>
      <c r="H147" s="260" t="s">
        <v>207</v>
      </c>
      <c r="I147" s="116" t="s">
        <v>846</v>
      </c>
      <c r="J147" s="116" t="s">
        <v>9</v>
      </c>
      <c r="K147" s="131" t="s">
        <v>847</v>
      </c>
      <c r="L147" s="116">
        <v>1</v>
      </c>
      <c r="M147" s="102" t="s">
        <v>182</v>
      </c>
      <c r="N147" s="102" t="s">
        <v>183</v>
      </c>
      <c r="O147" s="116" t="s">
        <v>184</v>
      </c>
      <c r="P147" s="116" t="s">
        <v>184</v>
      </c>
      <c r="Q147" s="116" t="s">
        <v>184</v>
      </c>
      <c r="R147" s="116" t="s">
        <v>184</v>
      </c>
      <c r="S147" s="116" t="s">
        <v>848</v>
      </c>
      <c r="T147" s="116" t="s">
        <v>849</v>
      </c>
      <c r="U147" s="116" t="s">
        <v>184</v>
      </c>
      <c r="V147" s="116" t="s">
        <v>184</v>
      </c>
      <c r="W147" s="116" t="s">
        <v>184</v>
      </c>
      <c r="X147" s="116" t="s">
        <v>187</v>
      </c>
      <c r="Y147" s="116" t="s">
        <v>188</v>
      </c>
      <c r="Z147" s="116" t="s">
        <v>842</v>
      </c>
      <c r="AA147" s="116" t="s">
        <v>205</v>
      </c>
      <c r="AB147" s="116" t="s">
        <v>191</v>
      </c>
      <c r="AC147" s="131" t="s">
        <v>850</v>
      </c>
      <c r="AD147" s="116" t="s">
        <v>193</v>
      </c>
      <c r="AE147" s="298" t="s">
        <v>194</v>
      </c>
      <c r="AF147" s="116" t="s">
        <v>184</v>
      </c>
      <c r="AG147" s="116" t="s">
        <v>184</v>
      </c>
      <c r="AH147" s="116">
        <v>703.67</v>
      </c>
      <c r="AI147" s="116">
        <v>721.95</v>
      </c>
      <c r="AJ147" s="116">
        <v>740.23</v>
      </c>
      <c r="AK147" s="116">
        <f>AJ147-AI147</f>
        <v>18.28</v>
      </c>
      <c r="AL147" s="116" t="s">
        <v>226</v>
      </c>
      <c r="AM147" s="116">
        <v>26</v>
      </c>
      <c r="AN147" s="116">
        <v>11301.83</v>
      </c>
      <c r="AO147" s="116">
        <v>13750</v>
      </c>
      <c r="AP147" s="116">
        <f>AO147-AN147</f>
        <v>2448.17</v>
      </c>
      <c r="AQ147" s="116"/>
      <c r="AR147" s="116">
        <v>57.45</v>
      </c>
      <c r="AS147" s="116">
        <v>103</v>
      </c>
      <c r="AT147" s="116">
        <f>AS147-AR147</f>
        <v>45.55</v>
      </c>
      <c r="AU147" s="116" t="str">
        <f>IF(AT147&gt;0,"是","否")</f>
        <v>是</v>
      </c>
      <c r="AV147" s="116">
        <v>3</v>
      </c>
      <c r="AW147" s="116">
        <v>4</v>
      </c>
      <c r="AX147" s="116">
        <f>AV147-AW147</f>
        <v>-1</v>
      </c>
      <c r="AY147" s="116" t="str">
        <f>IF(AX147&gt;0,"是","否")</f>
        <v>否</v>
      </c>
      <c r="AZ147" s="116" t="s">
        <v>215</v>
      </c>
      <c r="BA147" s="176">
        <v>0</v>
      </c>
      <c r="BB147" s="220"/>
      <c r="BC147" s="268"/>
    </row>
    <row r="148" s="37" customFormat="1" ht="142" hidden="1" customHeight="1" spans="1:55">
      <c r="A148" s="98">
        <v>143</v>
      </c>
      <c r="B148" s="261" t="s">
        <v>67</v>
      </c>
      <c r="C148" s="261" t="s">
        <v>68</v>
      </c>
      <c r="D148" s="102" t="s">
        <v>242</v>
      </c>
      <c r="E148" s="259" t="s">
        <v>851</v>
      </c>
      <c r="F148" s="116">
        <v>18185619602</v>
      </c>
      <c r="G148" s="102" t="s">
        <v>178</v>
      </c>
      <c r="H148" s="260" t="s">
        <v>207</v>
      </c>
      <c r="I148" s="116" t="s">
        <v>333</v>
      </c>
      <c r="J148" s="116" t="s">
        <v>9</v>
      </c>
      <c r="K148" s="131" t="s">
        <v>852</v>
      </c>
      <c r="L148" s="116">
        <v>1</v>
      </c>
      <c r="M148" s="102" t="s">
        <v>182</v>
      </c>
      <c r="N148" s="102" t="s">
        <v>183</v>
      </c>
      <c r="O148" s="116" t="s">
        <v>184</v>
      </c>
      <c r="P148" s="116" t="s">
        <v>184</v>
      </c>
      <c r="Q148" s="116" t="s">
        <v>184</v>
      </c>
      <c r="R148" s="116" t="s">
        <v>184</v>
      </c>
      <c r="S148" s="116" t="s">
        <v>184</v>
      </c>
      <c r="T148" s="116" t="s">
        <v>184</v>
      </c>
      <c r="U148" s="116" t="s">
        <v>184</v>
      </c>
      <c r="V148" s="116" t="s">
        <v>853</v>
      </c>
      <c r="W148" s="116" t="s">
        <v>854</v>
      </c>
      <c r="X148" s="116" t="s">
        <v>187</v>
      </c>
      <c r="Y148" s="116" t="s">
        <v>187</v>
      </c>
      <c r="Z148" s="116" t="s">
        <v>184</v>
      </c>
      <c r="AA148" s="116" t="s">
        <v>187</v>
      </c>
      <c r="AB148" s="116" t="s">
        <v>202</v>
      </c>
      <c r="AC148" s="131" t="s">
        <v>855</v>
      </c>
      <c r="AD148" s="116" t="s">
        <v>193</v>
      </c>
      <c r="AE148" s="116" t="s">
        <v>856</v>
      </c>
      <c r="AF148" s="131" t="s">
        <v>857</v>
      </c>
      <c r="AG148" s="116" t="s">
        <v>184</v>
      </c>
      <c r="AH148" s="116">
        <v>63.12</v>
      </c>
      <c r="AI148" s="116">
        <v>89.92</v>
      </c>
      <c r="AJ148" s="116">
        <v>94.41</v>
      </c>
      <c r="AK148" s="116">
        <f>AJ148-AI148</f>
        <v>4.48999999999999</v>
      </c>
      <c r="AL148" s="116" t="s">
        <v>226</v>
      </c>
      <c r="AM148" s="116">
        <v>1.08</v>
      </c>
      <c r="AN148" s="116">
        <v>1919.65</v>
      </c>
      <c r="AO148" s="116">
        <v>3500</v>
      </c>
      <c r="AP148" s="116">
        <f>AO148-AN148</f>
        <v>1580.35</v>
      </c>
      <c r="AQ148" s="116"/>
      <c r="AR148" s="116">
        <v>67.35</v>
      </c>
      <c r="AS148" s="116">
        <v>65</v>
      </c>
      <c r="AT148" s="116">
        <f>AS148-AR148</f>
        <v>-2.34999999999999</v>
      </c>
      <c r="AU148" s="116" t="str">
        <f>IF(AT148&gt;0,"是","否")</f>
        <v>否</v>
      </c>
      <c r="AV148" s="116">
        <v>2</v>
      </c>
      <c r="AW148" s="116">
        <v>1</v>
      </c>
      <c r="AX148" s="116">
        <f>AV148-AW148</f>
        <v>1</v>
      </c>
      <c r="AY148" s="116" t="str">
        <f>IF(AX148&gt;0,"是","否")</f>
        <v>是</v>
      </c>
      <c r="AZ148" s="116" t="s">
        <v>215</v>
      </c>
      <c r="BA148" s="167">
        <v>1</v>
      </c>
      <c r="BB148" s="207">
        <v>2</v>
      </c>
      <c r="BC148" s="267" t="s">
        <v>858</v>
      </c>
    </row>
    <row r="149" s="37" customFormat="1" ht="152" hidden="1" customHeight="1" spans="1:55">
      <c r="A149" s="98">
        <v>144</v>
      </c>
      <c r="B149" s="261" t="s">
        <v>67</v>
      </c>
      <c r="C149" s="261" t="s">
        <v>68</v>
      </c>
      <c r="D149" s="102" t="s">
        <v>242</v>
      </c>
      <c r="E149" s="259" t="s">
        <v>851</v>
      </c>
      <c r="F149" s="116">
        <v>18185619602</v>
      </c>
      <c r="G149" s="102" t="s">
        <v>178</v>
      </c>
      <c r="H149" s="260" t="s">
        <v>207</v>
      </c>
      <c r="I149" s="116" t="s">
        <v>333</v>
      </c>
      <c r="J149" s="116" t="s">
        <v>9</v>
      </c>
      <c r="K149" s="131" t="s">
        <v>859</v>
      </c>
      <c r="L149" s="116">
        <v>1</v>
      </c>
      <c r="M149" s="102" t="s">
        <v>182</v>
      </c>
      <c r="N149" s="102" t="s">
        <v>187</v>
      </c>
      <c r="O149" s="116" t="s">
        <v>184</v>
      </c>
      <c r="P149" s="116" t="s">
        <v>184</v>
      </c>
      <c r="Q149" s="116" t="s">
        <v>184</v>
      </c>
      <c r="R149" s="116" t="s">
        <v>184</v>
      </c>
      <c r="S149" s="116" t="s">
        <v>853</v>
      </c>
      <c r="T149" s="116" t="s">
        <v>854</v>
      </c>
      <c r="U149" s="116" t="s">
        <v>184</v>
      </c>
      <c r="V149" s="116" t="s">
        <v>184</v>
      </c>
      <c r="W149" s="116" t="s">
        <v>184</v>
      </c>
      <c r="X149" s="116" t="s">
        <v>187</v>
      </c>
      <c r="Y149" s="116" t="s">
        <v>321</v>
      </c>
      <c r="Z149" s="116" t="s">
        <v>860</v>
      </c>
      <c r="AA149" s="116" t="s">
        <v>322</v>
      </c>
      <c r="AB149" s="116" t="s">
        <v>191</v>
      </c>
      <c r="AC149" s="131" t="s">
        <v>861</v>
      </c>
      <c r="AD149" s="116" t="s">
        <v>193</v>
      </c>
      <c r="AE149" s="116" t="s">
        <v>856</v>
      </c>
      <c r="AF149" s="131" t="s">
        <v>857</v>
      </c>
      <c r="AG149" s="116" t="s">
        <v>184</v>
      </c>
      <c r="AH149" s="116">
        <v>63.12</v>
      </c>
      <c r="AI149" s="116">
        <v>89.92</v>
      </c>
      <c r="AJ149" s="116">
        <v>94.41</v>
      </c>
      <c r="AK149" s="116">
        <f>AJ149-AI149</f>
        <v>4.48999999999999</v>
      </c>
      <c r="AL149" s="116" t="s">
        <v>226</v>
      </c>
      <c r="AM149" s="116">
        <v>1.08</v>
      </c>
      <c r="AN149" s="116">
        <v>1919.65</v>
      </c>
      <c r="AO149" s="116">
        <v>3500</v>
      </c>
      <c r="AP149" s="116">
        <f>AO149-AN149</f>
        <v>1580.35</v>
      </c>
      <c r="AQ149" s="116"/>
      <c r="AR149" s="116">
        <v>67.35</v>
      </c>
      <c r="AS149" s="116">
        <v>65</v>
      </c>
      <c r="AT149" s="116">
        <f>AS149-AR149</f>
        <v>-2.34999999999999</v>
      </c>
      <c r="AU149" s="116" t="str">
        <f>IF(AT149&gt;0,"是","否")</f>
        <v>否</v>
      </c>
      <c r="AV149" s="116">
        <v>2</v>
      </c>
      <c r="AW149" s="116">
        <v>1</v>
      </c>
      <c r="AX149" s="116">
        <f>AV149-AW149</f>
        <v>1</v>
      </c>
      <c r="AY149" s="116" t="str">
        <f>IF(AX149&gt;0,"是","否")</f>
        <v>是</v>
      </c>
      <c r="AZ149" s="116" t="s">
        <v>195</v>
      </c>
      <c r="BA149" s="138">
        <v>1</v>
      </c>
      <c r="BB149" s="144"/>
      <c r="BC149" s="268"/>
    </row>
    <row r="150" s="37" customFormat="1" ht="61" hidden="1" customHeight="1" spans="1:55">
      <c r="A150" s="98">
        <v>145</v>
      </c>
      <c r="B150" s="261" t="s">
        <v>67</v>
      </c>
      <c r="C150" s="132" t="s">
        <v>20</v>
      </c>
      <c r="D150" s="132"/>
      <c r="E150" s="118" t="s">
        <v>184</v>
      </c>
      <c r="F150" s="118" t="s">
        <v>184</v>
      </c>
      <c r="G150" s="118" t="s">
        <v>184</v>
      </c>
      <c r="H150" s="118" t="s">
        <v>184</v>
      </c>
      <c r="I150" s="104" t="s">
        <v>184</v>
      </c>
      <c r="J150" s="118" t="s">
        <v>184</v>
      </c>
      <c r="K150" s="117" t="s">
        <v>184</v>
      </c>
      <c r="L150" s="132">
        <f>L148+L149</f>
        <v>2</v>
      </c>
      <c r="M150" s="108" t="s">
        <v>184</v>
      </c>
      <c r="N150" s="108" t="s">
        <v>184</v>
      </c>
      <c r="O150" s="107" t="s">
        <v>184</v>
      </c>
      <c r="P150" s="118" t="s">
        <v>184</v>
      </c>
      <c r="Q150" s="118" t="s">
        <v>184</v>
      </c>
      <c r="R150" s="118" t="s">
        <v>184</v>
      </c>
      <c r="S150" s="118" t="s">
        <v>184</v>
      </c>
      <c r="T150" s="118" t="s">
        <v>184</v>
      </c>
      <c r="U150" s="118" t="s">
        <v>184</v>
      </c>
      <c r="V150" s="118" t="s">
        <v>184</v>
      </c>
      <c r="W150" s="118" t="s">
        <v>184</v>
      </c>
      <c r="X150" s="118" t="s">
        <v>184</v>
      </c>
      <c r="Y150" s="118" t="s">
        <v>184</v>
      </c>
      <c r="Z150" s="118" t="s">
        <v>184</v>
      </c>
      <c r="AA150" s="118" t="s">
        <v>184</v>
      </c>
      <c r="AB150" s="118" t="s">
        <v>184</v>
      </c>
      <c r="AC150" s="118" t="s">
        <v>184</v>
      </c>
      <c r="AD150" s="118" t="s">
        <v>184</v>
      </c>
      <c r="AE150" s="118" t="s">
        <v>184</v>
      </c>
      <c r="AF150" s="118" t="s">
        <v>184</v>
      </c>
      <c r="AG150" s="118" t="s">
        <v>184</v>
      </c>
      <c r="AH150" s="118" t="s">
        <v>184</v>
      </c>
      <c r="AI150" s="118" t="s">
        <v>184</v>
      </c>
      <c r="AJ150" s="118" t="s">
        <v>184</v>
      </c>
      <c r="AK150" s="118" t="s">
        <v>184</v>
      </c>
      <c r="AL150" s="118" t="s">
        <v>184</v>
      </c>
      <c r="AM150" s="118" t="s">
        <v>184</v>
      </c>
      <c r="AN150" s="118" t="s">
        <v>184</v>
      </c>
      <c r="AO150" s="118" t="s">
        <v>184</v>
      </c>
      <c r="AP150" s="118" t="s">
        <v>184</v>
      </c>
      <c r="AQ150" s="118" t="s">
        <v>184</v>
      </c>
      <c r="AR150" s="118" t="s">
        <v>184</v>
      </c>
      <c r="AS150" s="118" t="s">
        <v>184</v>
      </c>
      <c r="AT150" s="118" t="s">
        <v>184</v>
      </c>
      <c r="AU150" s="118" t="s">
        <v>184</v>
      </c>
      <c r="AV150" s="118" t="s">
        <v>184</v>
      </c>
      <c r="AW150" s="118" t="s">
        <v>184</v>
      </c>
      <c r="AX150" s="118" t="s">
        <v>184</v>
      </c>
      <c r="AY150" s="118" t="s">
        <v>184</v>
      </c>
      <c r="AZ150" s="118" t="s">
        <v>184</v>
      </c>
      <c r="BA150" s="269">
        <f>SUM(BA148:BA149)</f>
        <v>2</v>
      </c>
      <c r="BB150" s="269">
        <f>SUM(BB148:BB149)</f>
        <v>2</v>
      </c>
      <c r="BC150" s="268"/>
    </row>
    <row r="151" s="37" customFormat="1" ht="50" hidden="1" customHeight="1" spans="1:55">
      <c r="A151" s="98">
        <v>146</v>
      </c>
      <c r="B151" s="261" t="s">
        <v>67</v>
      </c>
      <c r="C151" s="132" t="s">
        <v>21</v>
      </c>
      <c r="D151" s="132"/>
      <c r="E151" s="118" t="s">
        <v>184</v>
      </c>
      <c r="F151" s="118" t="s">
        <v>184</v>
      </c>
      <c r="G151" s="118" t="s">
        <v>184</v>
      </c>
      <c r="H151" s="118" t="s">
        <v>184</v>
      </c>
      <c r="I151" s="104" t="s">
        <v>184</v>
      </c>
      <c r="J151" s="118" t="s">
        <v>184</v>
      </c>
      <c r="K151" s="117" t="s">
        <v>184</v>
      </c>
      <c r="L151" s="132">
        <f>L146+L147+L150</f>
        <v>4</v>
      </c>
      <c r="M151" s="108" t="s">
        <v>184</v>
      </c>
      <c r="N151" s="108" t="s">
        <v>184</v>
      </c>
      <c r="O151" s="107" t="s">
        <v>184</v>
      </c>
      <c r="P151" s="118" t="s">
        <v>184</v>
      </c>
      <c r="Q151" s="118" t="s">
        <v>184</v>
      </c>
      <c r="R151" s="118" t="s">
        <v>184</v>
      </c>
      <c r="S151" s="118" t="s">
        <v>184</v>
      </c>
      <c r="T151" s="118" t="s">
        <v>184</v>
      </c>
      <c r="U151" s="118" t="s">
        <v>184</v>
      </c>
      <c r="V151" s="118" t="s">
        <v>184</v>
      </c>
      <c r="W151" s="118" t="s">
        <v>184</v>
      </c>
      <c r="X151" s="118" t="s">
        <v>184</v>
      </c>
      <c r="Y151" s="118" t="s">
        <v>184</v>
      </c>
      <c r="Z151" s="118" t="s">
        <v>184</v>
      </c>
      <c r="AA151" s="118" t="s">
        <v>184</v>
      </c>
      <c r="AB151" s="118" t="s">
        <v>184</v>
      </c>
      <c r="AC151" s="118" t="s">
        <v>184</v>
      </c>
      <c r="AD151" s="118" t="s">
        <v>184</v>
      </c>
      <c r="AE151" s="118" t="s">
        <v>184</v>
      </c>
      <c r="AF151" s="118" t="s">
        <v>184</v>
      </c>
      <c r="AG151" s="118" t="s">
        <v>184</v>
      </c>
      <c r="AH151" s="118" t="s">
        <v>184</v>
      </c>
      <c r="AI151" s="118" t="s">
        <v>184</v>
      </c>
      <c r="AJ151" s="118" t="s">
        <v>184</v>
      </c>
      <c r="AK151" s="118" t="s">
        <v>184</v>
      </c>
      <c r="AL151" s="118" t="s">
        <v>184</v>
      </c>
      <c r="AM151" s="118" t="s">
        <v>184</v>
      </c>
      <c r="AN151" s="118" t="s">
        <v>184</v>
      </c>
      <c r="AO151" s="118" t="s">
        <v>184</v>
      </c>
      <c r="AP151" s="118" t="s">
        <v>184</v>
      </c>
      <c r="AQ151" s="118" t="s">
        <v>184</v>
      </c>
      <c r="AR151" s="118" t="s">
        <v>184</v>
      </c>
      <c r="AS151" s="118" t="s">
        <v>184</v>
      </c>
      <c r="AT151" s="118" t="s">
        <v>184</v>
      </c>
      <c r="AU151" s="118" t="s">
        <v>184</v>
      </c>
      <c r="AV151" s="118" t="s">
        <v>184</v>
      </c>
      <c r="AW151" s="118" t="s">
        <v>184</v>
      </c>
      <c r="AX151" s="118" t="s">
        <v>184</v>
      </c>
      <c r="AY151" s="118" t="s">
        <v>184</v>
      </c>
      <c r="AZ151" s="118" t="s">
        <v>184</v>
      </c>
      <c r="BA151" s="269">
        <f>BA150+BA147+BA146</f>
        <v>3</v>
      </c>
      <c r="BB151" s="269">
        <f>BB150+BB147+BB146</f>
        <v>3</v>
      </c>
      <c r="BC151" s="268"/>
    </row>
    <row r="152" s="33" customFormat="1" ht="240" hidden="1" customHeight="1" spans="1:55">
      <c r="A152" s="98">
        <v>147</v>
      </c>
      <c r="B152" s="238" t="s">
        <v>69</v>
      </c>
      <c r="C152" s="238" t="s">
        <v>69</v>
      </c>
      <c r="D152" s="102" t="s">
        <v>217</v>
      </c>
      <c r="E152" s="299" t="s">
        <v>862</v>
      </c>
      <c r="F152" s="299" t="s">
        <v>863</v>
      </c>
      <c r="G152" s="102" t="s">
        <v>178</v>
      </c>
      <c r="H152" s="300" t="s">
        <v>207</v>
      </c>
      <c r="I152" s="238" t="s">
        <v>864</v>
      </c>
      <c r="J152" s="238" t="s">
        <v>9</v>
      </c>
      <c r="K152" s="240" t="s">
        <v>865</v>
      </c>
      <c r="L152" s="238">
        <v>1</v>
      </c>
      <c r="M152" s="102" t="s">
        <v>182</v>
      </c>
      <c r="N152" s="102" t="s">
        <v>183</v>
      </c>
      <c r="O152" s="238" t="s">
        <v>184</v>
      </c>
      <c r="P152" s="238" t="s">
        <v>184</v>
      </c>
      <c r="Q152" s="238" t="s">
        <v>184</v>
      </c>
      <c r="R152" s="238" t="s">
        <v>184</v>
      </c>
      <c r="S152" s="238" t="s">
        <v>866</v>
      </c>
      <c r="T152" s="238" t="s">
        <v>867</v>
      </c>
      <c r="U152" s="238" t="s">
        <v>184</v>
      </c>
      <c r="V152" s="238" t="s">
        <v>184</v>
      </c>
      <c r="W152" s="238" t="s">
        <v>184</v>
      </c>
      <c r="X152" s="238" t="s">
        <v>187</v>
      </c>
      <c r="Y152" s="238" t="s">
        <v>705</v>
      </c>
      <c r="Z152" s="238" t="s">
        <v>250</v>
      </c>
      <c r="AA152" s="238" t="s">
        <v>190</v>
      </c>
      <c r="AB152" s="238" t="s">
        <v>532</v>
      </c>
      <c r="AC152" s="240" t="s">
        <v>868</v>
      </c>
      <c r="AD152" s="238" t="s">
        <v>193</v>
      </c>
      <c r="AE152" s="301" t="s">
        <v>194</v>
      </c>
      <c r="AF152" s="240" t="s">
        <v>869</v>
      </c>
      <c r="AG152" s="238" t="s">
        <v>184</v>
      </c>
      <c r="AH152" s="238">
        <v>3067.64</v>
      </c>
      <c r="AI152" s="238">
        <v>3412.32</v>
      </c>
      <c r="AJ152" s="238">
        <v>3794.58</v>
      </c>
      <c r="AK152" s="238">
        <f t="shared" ref="AK152:AK157" si="2">AJ152-AI152</f>
        <v>382.26</v>
      </c>
      <c r="AL152" s="238" t="s">
        <v>226</v>
      </c>
      <c r="AM152" s="238">
        <v>0</v>
      </c>
      <c r="AN152" s="238">
        <v>19014.39</v>
      </c>
      <c r="AO152" s="238">
        <v>23981</v>
      </c>
      <c r="AP152" s="238">
        <f t="shared" ref="AP152:AP157" si="3">AO152-AN152</f>
        <v>4966.61</v>
      </c>
      <c r="AQ152" s="238" t="s">
        <v>226</v>
      </c>
      <c r="AR152" s="238">
        <v>1734.53</v>
      </c>
      <c r="AS152" s="238">
        <v>1776</v>
      </c>
      <c r="AT152" s="238">
        <f t="shared" ref="AT152:AT157" si="4">AS152-AR152</f>
        <v>41.47</v>
      </c>
      <c r="AU152" s="238" t="s">
        <v>226</v>
      </c>
      <c r="AV152" s="238">
        <v>2</v>
      </c>
      <c r="AW152" s="238">
        <v>1</v>
      </c>
      <c r="AX152" s="238">
        <f t="shared" ref="AX152:AX157" si="5">AV152-AW152</f>
        <v>1</v>
      </c>
      <c r="AY152" s="238" t="s">
        <v>226</v>
      </c>
      <c r="AZ152" s="238" t="s">
        <v>215</v>
      </c>
      <c r="BA152" s="149">
        <v>1</v>
      </c>
      <c r="BB152" s="144">
        <v>4</v>
      </c>
      <c r="BC152" s="261" t="s">
        <v>870</v>
      </c>
    </row>
    <row r="153" s="33" customFormat="1" ht="248" hidden="1" customHeight="1" spans="1:55">
      <c r="A153" s="98">
        <v>148</v>
      </c>
      <c r="B153" s="238" t="s">
        <v>69</v>
      </c>
      <c r="C153" s="238" t="s">
        <v>69</v>
      </c>
      <c r="D153" s="102" t="s">
        <v>217</v>
      </c>
      <c r="E153" s="299" t="s">
        <v>862</v>
      </c>
      <c r="F153" s="299" t="s">
        <v>863</v>
      </c>
      <c r="G153" s="102" t="s">
        <v>178</v>
      </c>
      <c r="H153" s="300" t="s">
        <v>207</v>
      </c>
      <c r="I153" s="238" t="s">
        <v>864</v>
      </c>
      <c r="J153" s="238" t="s">
        <v>9</v>
      </c>
      <c r="K153" s="283" t="s">
        <v>865</v>
      </c>
      <c r="L153" s="282">
        <v>1</v>
      </c>
      <c r="M153" s="102" t="s">
        <v>182</v>
      </c>
      <c r="N153" s="102" t="s">
        <v>183</v>
      </c>
      <c r="O153" s="282" t="s">
        <v>184</v>
      </c>
      <c r="P153" s="282" t="s">
        <v>184</v>
      </c>
      <c r="Q153" s="282" t="s">
        <v>184</v>
      </c>
      <c r="R153" s="282" t="s">
        <v>184</v>
      </c>
      <c r="S153" s="282" t="s">
        <v>744</v>
      </c>
      <c r="T153" s="282" t="s">
        <v>871</v>
      </c>
      <c r="U153" s="282" t="s">
        <v>184</v>
      </c>
      <c r="V153" s="282" t="s">
        <v>184</v>
      </c>
      <c r="W153" s="282" t="s">
        <v>184</v>
      </c>
      <c r="X153" s="282" t="s">
        <v>187</v>
      </c>
      <c r="Y153" s="282" t="s">
        <v>188</v>
      </c>
      <c r="Z153" s="282" t="s">
        <v>250</v>
      </c>
      <c r="AA153" s="282" t="s">
        <v>205</v>
      </c>
      <c r="AB153" s="282" t="s">
        <v>191</v>
      </c>
      <c r="AC153" s="283" t="s">
        <v>872</v>
      </c>
      <c r="AD153" s="282" t="s">
        <v>193</v>
      </c>
      <c r="AE153" s="287" t="s">
        <v>194</v>
      </c>
      <c r="AF153" s="283" t="s">
        <v>869</v>
      </c>
      <c r="AG153" s="282" t="s">
        <v>184</v>
      </c>
      <c r="AH153" s="282">
        <v>3067.64</v>
      </c>
      <c r="AI153" s="282">
        <v>3412.32</v>
      </c>
      <c r="AJ153" s="282">
        <v>3794.58</v>
      </c>
      <c r="AK153" s="282">
        <f t="shared" si="2"/>
        <v>382.26</v>
      </c>
      <c r="AL153" s="282" t="s">
        <v>226</v>
      </c>
      <c r="AM153" s="282">
        <v>0</v>
      </c>
      <c r="AN153" s="282">
        <v>19014.39</v>
      </c>
      <c r="AO153" s="282">
        <v>23981</v>
      </c>
      <c r="AP153" s="282">
        <f t="shared" si="3"/>
        <v>4966.61</v>
      </c>
      <c r="AQ153" s="282" t="s">
        <v>226</v>
      </c>
      <c r="AR153" s="282">
        <v>1734.53</v>
      </c>
      <c r="AS153" s="282">
        <v>1776</v>
      </c>
      <c r="AT153" s="282">
        <f t="shared" si="4"/>
        <v>41.47</v>
      </c>
      <c r="AU153" s="282" t="s">
        <v>226</v>
      </c>
      <c r="AV153" s="282">
        <v>2</v>
      </c>
      <c r="AW153" s="282">
        <v>1</v>
      </c>
      <c r="AX153" s="282">
        <f t="shared" si="5"/>
        <v>1</v>
      </c>
      <c r="AY153" s="282" t="s">
        <v>226</v>
      </c>
      <c r="AZ153" s="282" t="s">
        <v>215</v>
      </c>
      <c r="BA153" s="132">
        <v>1</v>
      </c>
      <c r="BB153" s="144"/>
      <c r="BC153" s="266"/>
    </row>
    <row r="154" s="33" customFormat="1" ht="243" hidden="1" customHeight="1" spans="1:55">
      <c r="A154" s="98">
        <v>149</v>
      </c>
      <c r="B154" s="238" t="s">
        <v>69</v>
      </c>
      <c r="C154" s="238" t="s">
        <v>69</v>
      </c>
      <c r="D154" s="102" t="s">
        <v>217</v>
      </c>
      <c r="E154" s="299" t="s">
        <v>862</v>
      </c>
      <c r="F154" s="299" t="s">
        <v>873</v>
      </c>
      <c r="G154" s="102" t="s">
        <v>178</v>
      </c>
      <c r="H154" s="300" t="s">
        <v>207</v>
      </c>
      <c r="I154" s="238" t="s">
        <v>864</v>
      </c>
      <c r="J154" s="238" t="s">
        <v>9</v>
      </c>
      <c r="K154" s="283" t="s">
        <v>865</v>
      </c>
      <c r="L154" s="282">
        <v>1</v>
      </c>
      <c r="M154" s="102" t="s">
        <v>182</v>
      </c>
      <c r="N154" s="102" t="s">
        <v>183</v>
      </c>
      <c r="O154" s="282" t="s">
        <v>184</v>
      </c>
      <c r="P154" s="282" t="s">
        <v>184</v>
      </c>
      <c r="Q154" s="282" t="s">
        <v>184</v>
      </c>
      <c r="R154" s="282" t="s">
        <v>184</v>
      </c>
      <c r="S154" s="282" t="s">
        <v>874</v>
      </c>
      <c r="T154" s="282" t="s">
        <v>867</v>
      </c>
      <c r="U154" s="282" t="s">
        <v>184</v>
      </c>
      <c r="V154" s="282" t="s">
        <v>184</v>
      </c>
      <c r="W154" s="282" t="s">
        <v>184</v>
      </c>
      <c r="X154" s="282" t="s">
        <v>187</v>
      </c>
      <c r="Y154" s="282" t="s">
        <v>188</v>
      </c>
      <c r="Z154" s="282" t="s">
        <v>250</v>
      </c>
      <c r="AA154" s="282" t="s">
        <v>205</v>
      </c>
      <c r="AB154" s="282" t="s">
        <v>191</v>
      </c>
      <c r="AC154" s="283" t="s">
        <v>875</v>
      </c>
      <c r="AD154" s="282" t="s">
        <v>193</v>
      </c>
      <c r="AE154" s="287" t="s">
        <v>194</v>
      </c>
      <c r="AF154" s="283" t="s">
        <v>869</v>
      </c>
      <c r="AG154" s="282" t="s">
        <v>184</v>
      </c>
      <c r="AH154" s="282">
        <v>3067.64</v>
      </c>
      <c r="AI154" s="282">
        <v>3412.32</v>
      </c>
      <c r="AJ154" s="282">
        <v>3794.58</v>
      </c>
      <c r="AK154" s="282">
        <f t="shared" si="2"/>
        <v>382.26</v>
      </c>
      <c r="AL154" s="282" t="s">
        <v>226</v>
      </c>
      <c r="AM154" s="282">
        <v>0</v>
      </c>
      <c r="AN154" s="282">
        <v>19014.39</v>
      </c>
      <c r="AO154" s="282">
        <v>23981</v>
      </c>
      <c r="AP154" s="282">
        <f t="shared" si="3"/>
        <v>4966.61</v>
      </c>
      <c r="AQ154" s="282" t="s">
        <v>226</v>
      </c>
      <c r="AR154" s="282">
        <v>1734.53</v>
      </c>
      <c r="AS154" s="282">
        <v>1776</v>
      </c>
      <c r="AT154" s="282">
        <f t="shared" si="4"/>
        <v>41.47</v>
      </c>
      <c r="AU154" s="282" t="s">
        <v>226</v>
      </c>
      <c r="AV154" s="282">
        <v>2</v>
      </c>
      <c r="AW154" s="282">
        <v>1</v>
      </c>
      <c r="AX154" s="282">
        <f t="shared" si="5"/>
        <v>1</v>
      </c>
      <c r="AY154" s="282" t="s">
        <v>226</v>
      </c>
      <c r="AZ154" s="282" t="s">
        <v>215</v>
      </c>
      <c r="BA154" s="132">
        <v>1</v>
      </c>
      <c r="BB154" s="144"/>
      <c r="BC154" s="266"/>
    </row>
    <row r="155" s="33" customFormat="1" ht="316" hidden="1" customHeight="1" spans="1:55">
      <c r="A155" s="98">
        <v>150</v>
      </c>
      <c r="B155" s="238" t="s">
        <v>69</v>
      </c>
      <c r="C155" s="238" t="s">
        <v>69</v>
      </c>
      <c r="D155" s="102" t="s">
        <v>217</v>
      </c>
      <c r="E155" s="299" t="s">
        <v>862</v>
      </c>
      <c r="F155" s="299" t="s">
        <v>873</v>
      </c>
      <c r="G155" s="102" t="s">
        <v>178</v>
      </c>
      <c r="H155" s="300" t="s">
        <v>207</v>
      </c>
      <c r="I155" s="238" t="s">
        <v>864</v>
      </c>
      <c r="J155" s="238" t="s">
        <v>9</v>
      </c>
      <c r="K155" s="283" t="s">
        <v>865</v>
      </c>
      <c r="L155" s="282">
        <v>1</v>
      </c>
      <c r="M155" s="102" t="s">
        <v>182</v>
      </c>
      <c r="N155" s="102" t="s">
        <v>183</v>
      </c>
      <c r="O155" s="282" t="s">
        <v>184</v>
      </c>
      <c r="P155" s="282" t="s">
        <v>184</v>
      </c>
      <c r="Q155" s="282" t="s">
        <v>184</v>
      </c>
      <c r="R155" s="282" t="s">
        <v>184</v>
      </c>
      <c r="S155" s="282" t="s">
        <v>876</v>
      </c>
      <c r="T155" s="282" t="s">
        <v>877</v>
      </c>
      <c r="U155" s="282" t="s">
        <v>184</v>
      </c>
      <c r="V155" s="282" t="s">
        <v>184</v>
      </c>
      <c r="W155" s="282" t="s">
        <v>184</v>
      </c>
      <c r="X155" s="282" t="s">
        <v>187</v>
      </c>
      <c r="Y155" s="282" t="s">
        <v>188</v>
      </c>
      <c r="Z155" s="282" t="s">
        <v>250</v>
      </c>
      <c r="AA155" s="282" t="s">
        <v>205</v>
      </c>
      <c r="AB155" s="282" t="s">
        <v>191</v>
      </c>
      <c r="AC155" s="283" t="s">
        <v>878</v>
      </c>
      <c r="AD155" s="282" t="s">
        <v>193</v>
      </c>
      <c r="AE155" s="287" t="s">
        <v>194</v>
      </c>
      <c r="AF155" s="283" t="s">
        <v>869</v>
      </c>
      <c r="AG155" s="282" t="s">
        <v>184</v>
      </c>
      <c r="AH155" s="282">
        <v>3067.64</v>
      </c>
      <c r="AI155" s="282">
        <v>3412.32</v>
      </c>
      <c r="AJ155" s="282">
        <v>3794.58</v>
      </c>
      <c r="AK155" s="282">
        <f t="shared" si="2"/>
        <v>382.26</v>
      </c>
      <c r="AL155" s="282" t="s">
        <v>226</v>
      </c>
      <c r="AM155" s="282">
        <v>0</v>
      </c>
      <c r="AN155" s="282">
        <v>19014.39</v>
      </c>
      <c r="AO155" s="282">
        <v>23981</v>
      </c>
      <c r="AP155" s="282">
        <f t="shared" si="3"/>
        <v>4966.61</v>
      </c>
      <c r="AQ155" s="282" t="s">
        <v>226</v>
      </c>
      <c r="AR155" s="282">
        <v>1734.53</v>
      </c>
      <c r="AS155" s="282">
        <v>1776</v>
      </c>
      <c r="AT155" s="282">
        <f t="shared" si="4"/>
        <v>41.47</v>
      </c>
      <c r="AU155" s="282" t="s">
        <v>226</v>
      </c>
      <c r="AV155" s="282">
        <v>2</v>
      </c>
      <c r="AW155" s="282">
        <v>1</v>
      </c>
      <c r="AX155" s="282">
        <f t="shared" si="5"/>
        <v>1</v>
      </c>
      <c r="AY155" s="282" t="s">
        <v>226</v>
      </c>
      <c r="AZ155" s="282" t="s">
        <v>215</v>
      </c>
      <c r="BA155" s="138">
        <v>1</v>
      </c>
      <c r="BB155" s="144"/>
      <c r="BC155" s="266"/>
    </row>
    <row r="156" s="38" customFormat="1" ht="219" hidden="1" customHeight="1" spans="1:55">
      <c r="A156" s="98">
        <v>151</v>
      </c>
      <c r="B156" s="238" t="s">
        <v>69</v>
      </c>
      <c r="C156" s="282" t="s">
        <v>70</v>
      </c>
      <c r="D156" s="100" t="s">
        <v>18</v>
      </c>
      <c r="E156" s="299" t="s">
        <v>879</v>
      </c>
      <c r="F156" s="299" t="s">
        <v>873</v>
      </c>
      <c r="G156" s="102" t="s">
        <v>178</v>
      </c>
      <c r="H156" s="300" t="s">
        <v>207</v>
      </c>
      <c r="I156" s="282" t="s">
        <v>880</v>
      </c>
      <c r="J156" s="238" t="s">
        <v>9</v>
      </c>
      <c r="K156" s="283" t="s">
        <v>881</v>
      </c>
      <c r="L156" s="282">
        <v>1</v>
      </c>
      <c r="M156" s="102" t="s">
        <v>182</v>
      </c>
      <c r="N156" s="102" t="s">
        <v>183</v>
      </c>
      <c r="O156" s="282" t="s">
        <v>184</v>
      </c>
      <c r="P156" s="282" t="s">
        <v>184</v>
      </c>
      <c r="Q156" s="282" t="s">
        <v>184</v>
      </c>
      <c r="R156" s="282" t="s">
        <v>184</v>
      </c>
      <c r="S156" s="282" t="s">
        <v>882</v>
      </c>
      <c r="T156" s="282" t="s">
        <v>551</v>
      </c>
      <c r="U156" s="282" t="s">
        <v>184</v>
      </c>
      <c r="V156" s="282" t="s">
        <v>184</v>
      </c>
      <c r="W156" s="282" t="s">
        <v>184</v>
      </c>
      <c r="X156" s="282" t="s">
        <v>187</v>
      </c>
      <c r="Y156" s="282" t="s">
        <v>188</v>
      </c>
      <c r="Z156" s="282" t="s">
        <v>250</v>
      </c>
      <c r="AA156" s="282" t="s">
        <v>205</v>
      </c>
      <c r="AB156" s="282" t="s">
        <v>191</v>
      </c>
      <c r="AC156" s="283" t="s">
        <v>883</v>
      </c>
      <c r="AD156" s="282" t="s">
        <v>193</v>
      </c>
      <c r="AE156" s="287" t="s">
        <v>194</v>
      </c>
      <c r="AF156" s="283" t="s">
        <v>869</v>
      </c>
      <c r="AG156" s="283" t="s">
        <v>884</v>
      </c>
      <c r="AH156" s="282">
        <v>150.89</v>
      </c>
      <c r="AI156" s="282">
        <v>160</v>
      </c>
      <c r="AJ156" s="282">
        <v>161.18</v>
      </c>
      <c r="AK156" s="282">
        <f t="shared" si="2"/>
        <v>1.18000000000001</v>
      </c>
      <c r="AL156" s="282" t="s">
        <v>226</v>
      </c>
      <c r="AM156" s="282">
        <v>0</v>
      </c>
      <c r="AN156" s="282">
        <v>1156.14</v>
      </c>
      <c r="AO156" s="282">
        <v>1917</v>
      </c>
      <c r="AP156" s="282">
        <f t="shared" si="3"/>
        <v>760.86</v>
      </c>
      <c r="AQ156" s="282" t="s">
        <v>226</v>
      </c>
      <c r="AR156" s="282">
        <v>98.86</v>
      </c>
      <c r="AS156" s="282">
        <v>52</v>
      </c>
      <c r="AT156" s="282">
        <f t="shared" si="4"/>
        <v>-46.86</v>
      </c>
      <c r="AU156" s="282" t="s">
        <v>228</v>
      </c>
      <c r="AV156" s="282">
        <v>0</v>
      </c>
      <c r="AW156" s="282">
        <v>2</v>
      </c>
      <c r="AX156" s="282">
        <f t="shared" si="5"/>
        <v>-2</v>
      </c>
      <c r="AY156" s="282" t="s">
        <v>228</v>
      </c>
      <c r="AZ156" s="282" t="s">
        <v>215</v>
      </c>
      <c r="BA156" s="138">
        <v>1</v>
      </c>
      <c r="BB156" s="138">
        <v>1</v>
      </c>
      <c r="BC156" s="261" t="s">
        <v>885</v>
      </c>
    </row>
    <row r="157" s="38" customFormat="1" ht="293" hidden="1" customHeight="1" spans="1:55">
      <c r="A157" s="98">
        <v>152</v>
      </c>
      <c r="B157" s="302" t="s">
        <v>69</v>
      </c>
      <c r="C157" s="282" t="s">
        <v>71</v>
      </c>
      <c r="D157" s="100" t="s">
        <v>18</v>
      </c>
      <c r="E157" s="302" t="s">
        <v>886</v>
      </c>
      <c r="F157" s="303" t="s">
        <v>887</v>
      </c>
      <c r="G157" s="246" t="s">
        <v>178</v>
      </c>
      <c r="H157" s="262" t="s">
        <v>207</v>
      </c>
      <c r="I157" s="223" t="s">
        <v>888</v>
      </c>
      <c r="J157" s="223" t="s">
        <v>9</v>
      </c>
      <c r="K157" s="304" t="s">
        <v>889</v>
      </c>
      <c r="L157" s="253">
        <v>2</v>
      </c>
      <c r="M157" s="223" t="s">
        <v>182</v>
      </c>
      <c r="N157" s="246" t="s">
        <v>183</v>
      </c>
      <c r="O157" s="223" t="s">
        <v>184</v>
      </c>
      <c r="P157" s="223" t="s">
        <v>184</v>
      </c>
      <c r="Q157" s="223" t="s">
        <v>184</v>
      </c>
      <c r="R157" s="223" t="s">
        <v>184</v>
      </c>
      <c r="S157" s="223" t="s">
        <v>890</v>
      </c>
      <c r="T157" s="223" t="s">
        <v>890</v>
      </c>
      <c r="U157" s="223" t="s">
        <v>184</v>
      </c>
      <c r="V157" s="223" t="s">
        <v>184</v>
      </c>
      <c r="W157" s="223" t="s">
        <v>184</v>
      </c>
      <c r="X157" s="223" t="s">
        <v>187</v>
      </c>
      <c r="Y157" s="223" t="s">
        <v>187</v>
      </c>
      <c r="Z157" s="223" t="s">
        <v>184</v>
      </c>
      <c r="AA157" s="223" t="s">
        <v>187</v>
      </c>
      <c r="AB157" s="223" t="s">
        <v>187</v>
      </c>
      <c r="AC157" s="169" t="s">
        <v>891</v>
      </c>
      <c r="AD157" s="223" t="s">
        <v>193</v>
      </c>
      <c r="AE157" s="223" t="s">
        <v>892</v>
      </c>
      <c r="AF157" s="169" t="s">
        <v>869</v>
      </c>
      <c r="AG157" s="169" t="s">
        <v>893</v>
      </c>
      <c r="AH157" s="223">
        <v>404.27</v>
      </c>
      <c r="AI157" s="223">
        <v>363.84</v>
      </c>
      <c r="AJ157" s="223">
        <v>383.97</v>
      </c>
      <c r="AK157" s="223">
        <f t="shared" si="2"/>
        <v>20.1300000000001</v>
      </c>
      <c r="AL157" s="223" t="s">
        <v>226</v>
      </c>
      <c r="AM157" s="223">
        <v>0</v>
      </c>
      <c r="AN157" s="223">
        <v>4785.53</v>
      </c>
      <c r="AO157" s="223">
        <v>8000</v>
      </c>
      <c r="AP157" s="223">
        <f t="shared" si="3"/>
        <v>3214.47</v>
      </c>
      <c r="AQ157" s="223" t="s">
        <v>226</v>
      </c>
      <c r="AR157" s="223">
        <v>32.37</v>
      </c>
      <c r="AS157" s="223">
        <v>240</v>
      </c>
      <c r="AT157" s="223">
        <f t="shared" si="4"/>
        <v>207.63</v>
      </c>
      <c r="AU157" s="223" t="s">
        <v>226</v>
      </c>
      <c r="AV157" s="223">
        <v>1</v>
      </c>
      <c r="AW157" s="223">
        <v>5</v>
      </c>
      <c r="AX157" s="223">
        <f t="shared" si="5"/>
        <v>-4</v>
      </c>
      <c r="AY157" s="223" t="s">
        <v>228</v>
      </c>
      <c r="AZ157" s="223" t="s">
        <v>215</v>
      </c>
      <c r="BA157" s="132">
        <v>2</v>
      </c>
      <c r="BB157" s="132">
        <v>3</v>
      </c>
      <c r="BC157" s="126" t="s">
        <v>894</v>
      </c>
    </row>
    <row r="158" s="38" customFormat="1" ht="266" hidden="1" customHeight="1" spans="1:55">
      <c r="A158" s="98">
        <v>153</v>
      </c>
      <c r="B158" s="302" t="s">
        <v>69</v>
      </c>
      <c r="C158" s="282" t="s">
        <v>71</v>
      </c>
      <c r="D158" s="100" t="s">
        <v>18</v>
      </c>
      <c r="E158" s="302" t="s">
        <v>895</v>
      </c>
      <c r="F158" s="303" t="s">
        <v>887</v>
      </c>
      <c r="G158" s="246" t="s">
        <v>178</v>
      </c>
      <c r="H158" s="262" t="s">
        <v>207</v>
      </c>
      <c r="I158" s="223" t="s">
        <v>888</v>
      </c>
      <c r="J158" s="223" t="s">
        <v>9</v>
      </c>
      <c r="K158" s="304" t="s">
        <v>889</v>
      </c>
      <c r="L158" s="253">
        <v>1</v>
      </c>
      <c r="M158" s="223" t="s">
        <v>182</v>
      </c>
      <c r="N158" s="246" t="s">
        <v>183</v>
      </c>
      <c r="O158" s="223" t="s">
        <v>184</v>
      </c>
      <c r="P158" s="223" t="s">
        <v>184</v>
      </c>
      <c r="Q158" s="223" t="s">
        <v>184</v>
      </c>
      <c r="R158" s="223" t="s">
        <v>184</v>
      </c>
      <c r="S158" s="223" t="s">
        <v>184</v>
      </c>
      <c r="T158" s="223" t="s">
        <v>184</v>
      </c>
      <c r="U158" s="223" t="s">
        <v>184</v>
      </c>
      <c r="V158" s="223" t="s">
        <v>890</v>
      </c>
      <c r="W158" s="223" t="s">
        <v>890</v>
      </c>
      <c r="X158" s="223" t="s">
        <v>187</v>
      </c>
      <c r="Y158" s="223" t="s">
        <v>187</v>
      </c>
      <c r="Z158" s="223" t="s">
        <v>184</v>
      </c>
      <c r="AA158" s="223" t="s">
        <v>187</v>
      </c>
      <c r="AB158" s="223" t="s">
        <v>187</v>
      </c>
      <c r="AC158" s="169" t="s">
        <v>896</v>
      </c>
      <c r="AD158" s="223" t="s">
        <v>193</v>
      </c>
      <c r="AE158" s="223" t="s">
        <v>892</v>
      </c>
      <c r="AF158" s="169" t="s">
        <v>869</v>
      </c>
      <c r="AG158" s="169" t="s">
        <v>893</v>
      </c>
      <c r="AH158" s="223"/>
      <c r="AI158" s="223"/>
      <c r="AJ158" s="223"/>
      <c r="AK158" s="223"/>
      <c r="AL158" s="223"/>
      <c r="AM158" s="223"/>
      <c r="AN158" s="223"/>
      <c r="AO158" s="223"/>
      <c r="AP158" s="223"/>
      <c r="AQ158" s="223"/>
      <c r="AR158" s="223"/>
      <c r="AS158" s="223"/>
      <c r="AT158" s="223"/>
      <c r="AU158" s="223"/>
      <c r="AV158" s="223"/>
      <c r="AW158" s="223"/>
      <c r="AX158" s="223"/>
      <c r="AY158" s="223"/>
      <c r="AZ158" s="223"/>
      <c r="BA158" s="132">
        <v>1</v>
      </c>
      <c r="BB158" s="132"/>
      <c r="BC158" s="126"/>
    </row>
    <row r="159" s="33" customFormat="1" ht="61" hidden="1" customHeight="1" spans="1:55">
      <c r="A159" s="98">
        <v>154</v>
      </c>
      <c r="B159" s="238" t="s">
        <v>69</v>
      </c>
      <c r="C159" s="285" t="s">
        <v>20</v>
      </c>
      <c r="D159" s="285"/>
      <c r="E159" s="118" t="s">
        <v>184</v>
      </c>
      <c r="F159" s="118" t="s">
        <v>184</v>
      </c>
      <c r="G159" s="118" t="s">
        <v>184</v>
      </c>
      <c r="H159" s="118" t="s">
        <v>184</v>
      </c>
      <c r="I159" s="104" t="s">
        <v>184</v>
      </c>
      <c r="J159" s="118" t="s">
        <v>184</v>
      </c>
      <c r="K159" s="117" t="s">
        <v>184</v>
      </c>
      <c r="L159" s="285">
        <f>SUM(L156:L158)</f>
        <v>4</v>
      </c>
      <c r="M159" s="108" t="s">
        <v>184</v>
      </c>
      <c r="N159" s="108" t="s">
        <v>184</v>
      </c>
      <c r="O159" s="107" t="s">
        <v>184</v>
      </c>
      <c r="P159" s="118" t="s">
        <v>184</v>
      </c>
      <c r="Q159" s="118" t="s">
        <v>184</v>
      </c>
      <c r="R159" s="118" t="s">
        <v>184</v>
      </c>
      <c r="S159" s="118" t="s">
        <v>184</v>
      </c>
      <c r="T159" s="118" t="s">
        <v>184</v>
      </c>
      <c r="U159" s="118" t="s">
        <v>184</v>
      </c>
      <c r="V159" s="118" t="s">
        <v>184</v>
      </c>
      <c r="W159" s="118" t="s">
        <v>184</v>
      </c>
      <c r="X159" s="118" t="s">
        <v>184</v>
      </c>
      <c r="Y159" s="118" t="s">
        <v>184</v>
      </c>
      <c r="Z159" s="118" t="s">
        <v>184</v>
      </c>
      <c r="AA159" s="118" t="s">
        <v>184</v>
      </c>
      <c r="AB159" s="118" t="s">
        <v>184</v>
      </c>
      <c r="AC159" s="118" t="s">
        <v>184</v>
      </c>
      <c r="AD159" s="118" t="s">
        <v>184</v>
      </c>
      <c r="AE159" s="118" t="s">
        <v>184</v>
      </c>
      <c r="AF159" s="118" t="s">
        <v>184</v>
      </c>
      <c r="AG159" s="118" t="s">
        <v>184</v>
      </c>
      <c r="AH159" s="118" t="s">
        <v>184</v>
      </c>
      <c r="AI159" s="118" t="s">
        <v>184</v>
      </c>
      <c r="AJ159" s="118" t="s">
        <v>184</v>
      </c>
      <c r="AK159" s="118" t="s">
        <v>184</v>
      </c>
      <c r="AL159" s="118" t="s">
        <v>184</v>
      </c>
      <c r="AM159" s="118" t="s">
        <v>184</v>
      </c>
      <c r="AN159" s="118" t="s">
        <v>184</v>
      </c>
      <c r="AO159" s="118" t="s">
        <v>184</v>
      </c>
      <c r="AP159" s="118" t="s">
        <v>184</v>
      </c>
      <c r="AQ159" s="118" t="s">
        <v>184</v>
      </c>
      <c r="AR159" s="118" t="s">
        <v>184</v>
      </c>
      <c r="AS159" s="118" t="s">
        <v>184</v>
      </c>
      <c r="AT159" s="118" t="s">
        <v>184</v>
      </c>
      <c r="AU159" s="118" t="s">
        <v>184</v>
      </c>
      <c r="AV159" s="118" t="s">
        <v>184</v>
      </c>
      <c r="AW159" s="118" t="s">
        <v>184</v>
      </c>
      <c r="AX159" s="118" t="s">
        <v>184</v>
      </c>
      <c r="AY159" s="118" t="s">
        <v>184</v>
      </c>
      <c r="AZ159" s="118" t="s">
        <v>184</v>
      </c>
      <c r="BA159" s="238">
        <f>SUM(BA156:BA158)</f>
        <v>4</v>
      </c>
      <c r="BB159" s="238">
        <f>SUM(BB156:BB158)</f>
        <v>4</v>
      </c>
      <c r="BC159" s="284"/>
    </row>
    <row r="160" s="33" customFormat="1" ht="50" hidden="1" customHeight="1" spans="1:55">
      <c r="A160" s="98">
        <v>155</v>
      </c>
      <c r="B160" s="299" t="s">
        <v>69</v>
      </c>
      <c r="C160" s="285" t="s">
        <v>21</v>
      </c>
      <c r="D160" s="285"/>
      <c r="E160" s="118" t="s">
        <v>184</v>
      </c>
      <c r="F160" s="118" t="s">
        <v>184</v>
      </c>
      <c r="G160" s="118" t="s">
        <v>184</v>
      </c>
      <c r="H160" s="118" t="s">
        <v>184</v>
      </c>
      <c r="I160" s="104" t="s">
        <v>184</v>
      </c>
      <c r="J160" s="118" t="s">
        <v>184</v>
      </c>
      <c r="K160" s="117" t="s">
        <v>184</v>
      </c>
      <c r="L160" s="285">
        <f>L159+L155+L154+L153+L152</f>
        <v>8</v>
      </c>
      <c r="M160" s="108" t="s">
        <v>184</v>
      </c>
      <c r="N160" s="108" t="s">
        <v>184</v>
      </c>
      <c r="O160" s="107" t="s">
        <v>184</v>
      </c>
      <c r="P160" s="118" t="s">
        <v>184</v>
      </c>
      <c r="Q160" s="118" t="s">
        <v>184</v>
      </c>
      <c r="R160" s="118" t="s">
        <v>184</v>
      </c>
      <c r="S160" s="118" t="s">
        <v>184</v>
      </c>
      <c r="T160" s="118" t="s">
        <v>184</v>
      </c>
      <c r="U160" s="118" t="s">
        <v>184</v>
      </c>
      <c r="V160" s="118" t="s">
        <v>184</v>
      </c>
      <c r="W160" s="118" t="s">
        <v>184</v>
      </c>
      <c r="X160" s="118" t="s">
        <v>184</v>
      </c>
      <c r="Y160" s="118" t="s">
        <v>184</v>
      </c>
      <c r="Z160" s="118" t="s">
        <v>184</v>
      </c>
      <c r="AA160" s="118" t="s">
        <v>184</v>
      </c>
      <c r="AB160" s="118" t="s">
        <v>184</v>
      </c>
      <c r="AC160" s="118" t="s">
        <v>184</v>
      </c>
      <c r="AD160" s="118" t="s">
        <v>184</v>
      </c>
      <c r="AE160" s="118" t="s">
        <v>184</v>
      </c>
      <c r="AF160" s="118" t="s">
        <v>184</v>
      </c>
      <c r="AG160" s="118" t="s">
        <v>184</v>
      </c>
      <c r="AH160" s="118" t="s">
        <v>184</v>
      </c>
      <c r="AI160" s="118" t="s">
        <v>184</v>
      </c>
      <c r="AJ160" s="118" t="s">
        <v>184</v>
      </c>
      <c r="AK160" s="118" t="s">
        <v>184</v>
      </c>
      <c r="AL160" s="118" t="s">
        <v>184</v>
      </c>
      <c r="AM160" s="118" t="s">
        <v>184</v>
      </c>
      <c r="AN160" s="118" t="s">
        <v>184</v>
      </c>
      <c r="AO160" s="118" t="s">
        <v>184</v>
      </c>
      <c r="AP160" s="118" t="s">
        <v>184</v>
      </c>
      <c r="AQ160" s="118" t="s">
        <v>184</v>
      </c>
      <c r="AR160" s="118" t="s">
        <v>184</v>
      </c>
      <c r="AS160" s="118" t="s">
        <v>184</v>
      </c>
      <c r="AT160" s="118" t="s">
        <v>184</v>
      </c>
      <c r="AU160" s="118" t="s">
        <v>184</v>
      </c>
      <c r="AV160" s="118" t="s">
        <v>184</v>
      </c>
      <c r="AW160" s="118" t="s">
        <v>184</v>
      </c>
      <c r="AX160" s="118" t="s">
        <v>184</v>
      </c>
      <c r="AY160" s="118" t="s">
        <v>184</v>
      </c>
      <c r="AZ160" s="118" t="s">
        <v>184</v>
      </c>
      <c r="BA160" s="238">
        <f>SUM(BA152:BA158)</f>
        <v>8</v>
      </c>
      <c r="BB160" s="238">
        <f>SUM(BB152:BB158)</f>
        <v>8</v>
      </c>
      <c r="BC160" s="284"/>
    </row>
    <row r="161" s="33" customFormat="1" ht="316" hidden="1" customHeight="1" spans="1:55">
      <c r="A161" s="98">
        <v>156</v>
      </c>
      <c r="B161" s="116" t="s">
        <v>72</v>
      </c>
      <c r="C161" s="116" t="s">
        <v>73</v>
      </c>
      <c r="D161" s="116" t="s">
        <v>242</v>
      </c>
      <c r="E161" s="116" t="s">
        <v>897</v>
      </c>
      <c r="F161" s="116" t="s">
        <v>898</v>
      </c>
      <c r="G161" s="116" t="s">
        <v>178</v>
      </c>
      <c r="H161" s="116" t="s">
        <v>179</v>
      </c>
      <c r="I161" s="116" t="s">
        <v>899</v>
      </c>
      <c r="J161" s="116" t="s">
        <v>9</v>
      </c>
      <c r="K161" s="131" t="s">
        <v>900</v>
      </c>
      <c r="L161" s="116">
        <v>2</v>
      </c>
      <c r="M161" s="116" t="s">
        <v>182</v>
      </c>
      <c r="N161" s="116" t="s">
        <v>183</v>
      </c>
      <c r="O161" s="116" t="s">
        <v>184</v>
      </c>
      <c r="P161" s="116" t="s">
        <v>184</v>
      </c>
      <c r="Q161" s="116" t="s">
        <v>184</v>
      </c>
      <c r="R161" s="116" t="s">
        <v>184</v>
      </c>
      <c r="S161" s="116" t="s">
        <v>901</v>
      </c>
      <c r="T161" s="116" t="s">
        <v>555</v>
      </c>
      <c r="U161" s="116" t="s">
        <v>184</v>
      </c>
      <c r="V161" s="116" t="s">
        <v>184</v>
      </c>
      <c r="W161" s="116" t="s">
        <v>184</v>
      </c>
      <c r="X161" s="116" t="s">
        <v>187</v>
      </c>
      <c r="Y161" s="116" t="s">
        <v>188</v>
      </c>
      <c r="Z161" s="116" t="s">
        <v>240</v>
      </c>
      <c r="AA161" s="116" t="s">
        <v>205</v>
      </c>
      <c r="AB161" s="116" t="s">
        <v>202</v>
      </c>
      <c r="AC161" s="131" t="s">
        <v>902</v>
      </c>
      <c r="AD161" s="116" t="s">
        <v>193</v>
      </c>
      <c r="AE161" s="116" t="s">
        <v>194</v>
      </c>
      <c r="AF161" s="131" t="s">
        <v>903</v>
      </c>
      <c r="AG161" s="116" t="s">
        <v>184</v>
      </c>
      <c r="AH161" s="116">
        <v>9505.28</v>
      </c>
      <c r="AI161" s="116">
        <v>9351.26</v>
      </c>
      <c r="AJ161" s="116">
        <f>ROUND(AI161*(1+5.09%),2)</f>
        <v>9827.24</v>
      </c>
      <c r="AK161" s="116">
        <f>+AJ161-AI161</f>
        <v>475.98</v>
      </c>
      <c r="AL161" s="116" t="s">
        <v>226</v>
      </c>
      <c r="AM161" s="116" t="s">
        <v>184</v>
      </c>
      <c r="AN161" s="116">
        <v>84175.731881</v>
      </c>
      <c r="AO161" s="116">
        <v>93588.91</v>
      </c>
      <c r="AP161" s="116">
        <v>9413</v>
      </c>
      <c r="AQ161" s="116" t="s">
        <v>226</v>
      </c>
      <c r="AR161" s="116">
        <v>14710.772185</v>
      </c>
      <c r="AS161" s="116">
        <v>15515.83</v>
      </c>
      <c r="AT161" s="116">
        <v>805</v>
      </c>
      <c r="AU161" s="116" t="s">
        <v>226</v>
      </c>
      <c r="AV161" s="116">
        <v>56</v>
      </c>
      <c r="AW161" s="116">
        <v>32</v>
      </c>
      <c r="AX161" s="116">
        <v>24</v>
      </c>
      <c r="AY161" s="116" t="s">
        <v>226</v>
      </c>
      <c r="AZ161" s="116" t="s">
        <v>215</v>
      </c>
      <c r="BA161" s="305">
        <v>2</v>
      </c>
      <c r="BB161" s="144">
        <v>10</v>
      </c>
      <c r="BC161" s="306" t="s">
        <v>904</v>
      </c>
    </row>
    <row r="162" s="33" customFormat="1" ht="316" hidden="1" customHeight="1" spans="1:55">
      <c r="A162" s="98">
        <v>157</v>
      </c>
      <c r="B162" s="116" t="s">
        <v>72</v>
      </c>
      <c r="C162" s="116" t="s">
        <v>73</v>
      </c>
      <c r="D162" s="116" t="s">
        <v>242</v>
      </c>
      <c r="E162" s="116" t="s">
        <v>897</v>
      </c>
      <c r="F162" s="116" t="s">
        <v>898</v>
      </c>
      <c r="G162" s="116" t="s">
        <v>178</v>
      </c>
      <c r="H162" s="116" t="s">
        <v>207</v>
      </c>
      <c r="I162" s="116" t="s">
        <v>905</v>
      </c>
      <c r="J162" s="116" t="s">
        <v>9</v>
      </c>
      <c r="K162" s="131" t="s">
        <v>906</v>
      </c>
      <c r="L162" s="116">
        <v>1</v>
      </c>
      <c r="M162" s="116" t="s">
        <v>182</v>
      </c>
      <c r="N162" s="116" t="s">
        <v>183</v>
      </c>
      <c r="O162" s="116" t="s">
        <v>184</v>
      </c>
      <c r="P162" s="116" t="s">
        <v>184</v>
      </c>
      <c r="Q162" s="116" t="s">
        <v>184</v>
      </c>
      <c r="R162" s="116" t="s">
        <v>184</v>
      </c>
      <c r="S162" s="116" t="s">
        <v>907</v>
      </c>
      <c r="T162" s="116" t="s">
        <v>714</v>
      </c>
      <c r="U162" s="116" t="s">
        <v>184</v>
      </c>
      <c r="V162" s="116" t="s">
        <v>184</v>
      </c>
      <c r="W162" s="116" t="s">
        <v>184</v>
      </c>
      <c r="X162" s="116" t="s">
        <v>187</v>
      </c>
      <c r="Y162" s="116" t="s">
        <v>188</v>
      </c>
      <c r="Z162" s="116" t="s">
        <v>250</v>
      </c>
      <c r="AA162" s="116" t="s">
        <v>205</v>
      </c>
      <c r="AB162" s="116" t="s">
        <v>191</v>
      </c>
      <c r="AC162" s="131" t="s">
        <v>908</v>
      </c>
      <c r="AD162" s="116" t="s">
        <v>193</v>
      </c>
      <c r="AE162" s="116" t="s">
        <v>194</v>
      </c>
      <c r="AF162" s="131" t="s">
        <v>903</v>
      </c>
      <c r="AG162" s="116" t="s">
        <v>184</v>
      </c>
      <c r="AH162" s="116"/>
      <c r="AI162" s="116"/>
      <c r="AJ162" s="116"/>
      <c r="AK162" s="116"/>
      <c r="AL162" s="116"/>
      <c r="AM162" s="116"/>
      <c r="AN162" s="116"/>
      <c r="AO162" s="116"/>
      <c r="AP162" s="116"/>
      <c r="AQ162" s="116"/>
      <c r="AR162" s="116"/>
      <c r="AS162" s="116"/>
      <c r="AT162" s="116"/>
      <c r="AU162" s="116"/>
      <c r="AV162" s="116"/>
      <c r="AW162" s="116"/>
      <c r="AX162" s="116"/>
      <c r="AY162" s="116"/>
      <c r="AZ162" s="116" t="s">
        <v>215</v>
      </c>
      <c r="BA162" s="167">
        <v>1</v>
      </c>
      <c r="BB162" s="144"/>
      <c r="BC162" s="306"/>
    </row>
    <row r="163" s="33" customFormat="1" ht="408" hidden="1" customHeight="1" spans="1:55">
      <c r="A163" s="98">
        <v>158</v>
      </c>
      <c r="B163" s="116" t="s">
        <v>72</v>
      </c>
      <c r="C163" s="116" t="s">
        <v>73</v>
      </c>
      <c r="D163" s="116" t="s">
        <v>242</v>
      </c>
      <c r="E163" s="116" t="s">
        <v>897</v>
      </c>
      <c r="F163" s="116" t="s">
        <v>898</v>
      </c>
      <c r="G163" s="116" t="s">
        <v>178</v>
      </c>
      <c r="H163" s="116" t="s">
        <v>207</v>
      </c>
      <c r="I163" s="116" t="s">
        <v>909</v>
      </c>
      <c r="J163" s="116" t="s">
        <v>9</v>
      </c>
      <c r="K163" s="131" t="s">
        <v>910</v>
      </c>
      <c r="L163" s="116">
        <v>1</v>
      </c>
      <c r="M163" s="116" t="s">
        <v>182</v>
      </c>
      <c r="N163" s="116" t="s">
        <v>183</v>
      </c>
      <c r="O163" s="116" t="s">
        <v>184</v>
      </c>
      <c r="P163" s="116" t="s">
        <v>184</v>
      </c>
      <c r="Q163" s="116" t="s">
        <v>184</v>
      </c>
      <c r="R163" s="116" t="s">
        <v>184</v>
      </c>
      <c r="S163" s="116" t="s">
        <v>911</v>
      </c>
      <c r="T163" s="116" t="s">
        <v>912</v>
      </c>
      <c r="U163" s="116" t="s">
        <v>184</v>
      </c>
      <c r="V163" s="116" t="s">
        <v>184</v>
      </c>
      <c r="W163" s="116" t="s">
        <v>184</v>
      </c>
      <c r="X163" s="116" t="s">
        <v>187</v>
      </c>
      <c r="Y163" s="116" t="s">
        <v>188</v>
      </c>
      <c r="Z163" s="116" t="s">
        <v>250</v>
      </c>
      <c r="AA163" s="116" t="s">
        <v>205</v>
      </c>
      <c r="AB163" s="116" t="s">
        <v>191</v>
      </c>
      <c r="AC163" s="131" t="s">
        <v>908</v>
      </c>
      <c r="AD163" s="116" t="s">
        <v>193</v>
      </c>
      <c r="AE163" s="116" t="s">
        <v>194</v>
      </c>
      <c r="AF163" s="131" t="s">
        <v>903</v>
      </c>
      <c r="AG163" s="116" t="s">
        <v>184</v>
      </c>
      <c r="AH163" s="116"/>
      <c r="AI163" s="116"/>
      <c r="AJ163" s="116"/>
      <c r="AK163" s="116"/>
      <c r="AL163" s="116"/>
      <c r="AM163" s="116"/>
      <c r="AN163" s="116"/>
      <c r="AO163" s="116"/>
      <c r="AP163" s="116"/>
      <c r="AQ163" s="116"/>
      <c r="AR163" s="116"/>
      <c r="AS163" s="116"/>
      <c r="AT163" s="116"/>
      <c r="AU163" s="116"/>
      <c r="AV163" s="116"/>
      <c r="AW163" s="116"/>
      <c r="AX163" s="116"/>
      <c r="AY163" s="116"/>
      <c r="AZ163" s="116" t="s">
        <v>215</v>
      </c>
      <c r="BA163" s="132">
        <v>1</v>
      </c>
      <c r="BB163" s="144"/>
      <c r="BC163" s="306"/>
    </row>
    <row r="164" s="33" customFormat="1" ht="316" hidden="1" customHeight="1" spans="1:55">
      <c r="A164" s="98">
        <v>159</v>
      </c>
      <c r="B164" s="116" t="s">
        <v>72</v>
      </c>
      <c r="C164" s="116" t="s">
        <v>73</v>
      </c>
      <c r="D164" s="116" t="s">
        <v>242</v>
      </c>
      <c r="E164" s="116" t="s">
        <v>897</v>
      </c>
      <c r="F164" s="116" t="s">
        <v>898</v>
      </c>
      <c r="G164" s="116" t="s">
        <v>178</v>
      </c>
      <c r="H164" s="116" t="s">
        <v>207</v>
      </c>
      <c r="I164" s="116" t="s">
        <v>909</v>
      </c>
      <c r="J164" s="116" t="s">
        <v>9</v>
      </c>
      <c r="K164" s="131" t="s">
        <v>913</v>
      </c>
      <c r="L164" s="116">
        <v>2</v>
      </c>
      <c r="M164" s="116" t="s">
        <v>182</v>
      </c>
      <c r="N164" s="116" t="s">
        <v>183</v>
      </c>
      <c r="O164" s="116" t="s">
        <v>184</v>
      </c>
      <c r="P164" s="116" t="s">
        <v>184</v>
      </c>
      <c r="Q164" s="116" t="s">
        <v>184</v>
      </c>
      <c r="R164" s="116" t="s">
        <v>184</v>
      </c>
      <c r="S164" s="116" t="s">
        <v>914</v>
      </c>
      <c r="T164" s="116" t="s">
        <v>915</v>
      </c>
      <c r="U164" s="116" t="s">
        <v>184</v>
      </c>
      <c r="V164" s="116" t="s">
        <v>184</v>
      </c>
      <c r="W164" s="116" t="s">
        <v>184</v>
      </c>
      <c r="X164" s="116" t="s">
        <v>187</v>
      </c>
      <c r="Y164" s="116" t="s">
        <v>188</v>
      </c>
      <c r="Z164" s="116" t="s">
        <v>250</v>
      </c>
      <c r="AA164" s="116" t="s">
        <v>205</v>
      </c>
      <c r="AB164" s="116" t="s">
        <v>191</v>
      </c>
      <c r="AC164" s="131" t="s">
        <v>908</v>
      </c>
      <c r="AD164" s="116" t="s">
        <v>193</v>
      </c>
      <c r="AE164" s="116" t="s">
        <v>194</v>
      </c>
      <c r="AF164" s="131" t="s">
        <v>903</v>
      </c>
      <c r="AG164" s="116" t="s">
        <v>184</v>
      </c>
      <c r="AH164" s="116"/>
      <c r="AI164" s="116"/>
      <c r="AJ164" s="116"/>
      <c r="AK164" s="116"/>
      <c r="AL164" s="116"/>
      <c r="AM164" s="116"/>
      <c r="AN164" s="116"/>
      <c r="AO164" s="116"/>
      <c r="AP164" s="116"/>
      <c r="AQ164" s="116"/>
      <c r="AR164" s="116"/>
      <c r="AS164" s="116"/>
      <c r="AT164" s="116"/>
      <c r="AU164" s="116"/>
      <c r="AV164" s="116"/>
      <c r="AW164" s="116"/>
      <c r="AX164" s="116"/>
      <c r="AY164" s="116"/>
      <c r="AZ164" s="116" t="s">
        <v>215</v>
      </c>
      <c r="BA164" s="132">
        <v>2</v>
      </c>
      <c r="BB164" s="144"/>
      <c r="BC164" s="306"/>
    </row>
    <row r="165" s="33" customFormat="1" ht="222" hidden="1" customHeight="1" spans="1:55">
      <c r="A165" s="98">
        <v>160</v>
      </c>
      <c r="B165" s="116" t="s">
        <v>72</v>
      </c>
      <c r="C165" s="116" t="s">
        <v>73</v>
      </c>
      <c r="D165" s="116" t="s">
        <v>242</v>
      </c>
      <c r="E165" s="116" t="s">
        <v>897</v>
      </c>
      <c r="F165" s="116" t="s">
        <v>898</v>
      </c>
      <c r="G165" s="116" t="s">
        <v>178</v>
      </c>
      <c r="H165" s="116" t="s">
        <v>207</v>
      </c>
      <c r="I165" s="116" t="s">
        <v>916</v>
      </c>
      <c r="J165" s="116" t="s">
        <v>9</v>
      </c>
      <c r="K165" s="131" t="s">
        <v>917</v>
      </c>
      <c r="L165" s="116">
        <v>1</v>
      </c>
      <c r="M165" s="116" t="s">
        <v>182</v>
      </c>
      <c r="N165" s="116" t="s">
        <v>183</v>
      </c>
      <c r="O165" s="116" t="s">
        <v>184</v>
      </c>
      <c r="P165" s="116" t="s">
        <v>184</v>
      </c>
      <c r="Q165" s="116" t="s">
        <v>184</v>
      </c>
      <c r="R165" s="116" t="s">
        <v>184</v>
      </c>
      <c r="S165" s="116" t="s">
        <v>184</v>
      </c>
      <c r="T165" s="116" t="s">
        <v>184</v>
      </c>
      <c r="U165" s="116" t="s">
        <v>184</v>
      </c>
      <c r="V165" s="116" t="s">
        <v>918</v>
      </c>
      <c r="W165" s="116" t="s">
        <v>919</v>
      </c>
      <c r="X165" s="116" t="s">
        <v>187</v>
      </c>
      <c r="Y165" s="116" t="s">
        <v>187</v>
      </c>
      <c r="Z165" s="116" t="s">
        <v>184</v>
      </c>
      <c r="AA165" s="109" t="s">
        <v>187</v>
      </c>
      <c r="AB165" s="116" t="s">
        <v>202</v>
      </c>
      <c r="AC165" s="116" t="s">
        <v>903</v>
      </c>
      <c r="AD165" s="116" t="s">
        <v>193</v>
      </c>
      <c r="AE165" s="116" t="s">
        <v>194</v>
      </c>
      <c r="AF165" s="131" t="s">
        <v>903</v>
      </c>
      <c r="AG165" s="131" t="s">
        <v>920</v>
      </c>
      <c r="AH165" s="116"/>
      <c r="AI165" s="116"/>
      <c r="AJ165" s="116"/>
      <c r="AK165" s="116"/>
      <c r="AL165" s="116"/>
      <c r="AM165" s="116"/>
      <c r="AN165" s="116"/>
      <c r="AO165" s="116"/>
      <c r="AP165" s="116"/>
      <c r="AQ165" s="116"/>
      <c r="AR165" s="116"/>
      <c r="AS165" s="116"/>
      <c r="AT165" s="116"/>
      <c r="AU165" s="116"/>
      <c r="AV165" s="116"/>
      <c r="AW165" s="116"/>
      <c r="AX165" s="116"/>
      <c r="AY165" s="116"/>
      <c r="AZ165" s="116" t="s">
        <v>215</v>
      </c>
      <c r="BA165" s="132">
        <v>1</v>
      </c>
      <c r="BB165" s="144"/>
      <c r="BC165" s="306"/>
    </row>
    <row r="166" s="33" customFormat="1" ht="285" hidden="1" customHeight="1" spans="1:55">
      <c r="A166" s="98">
        <v>161</v>
      </c>
      <c r="B166" s="116" t="s">
        <v>72</v>
      </c>
      <c r="C166" s="116" t="s">
        <v>73</v>
      </c>
      <c r="D166" s="116" t="s">
        <v>242</v>
      </c>
      <c r="E166" s="116" t="s">
        <v>897</v>
      </c>
      <c r="F166" s="116" t="s">
        <v>898</v>
      </c>
      <c r="G166" s="116" t="s">
        <v>178</v>
      </c>
      <c r="H166" s="116" t="s">
        <v>207</v>
      </c>
      <c r="I166" s="116" t="s">
        <v>909</v>
      </c>
      <c r="J166" s="116" t="s">
        <v>9</v>
      </c>
      <c r="K166" s="131" t="s">
        <v>913</v>
      </c>
      <c r="L166" s="116">
        <v>3</v>
      </c>
      <c r="M166" s="116" t="s">
        <v>182</v>
      </c>
      <c r="N166" s="116" t="s">
        <v>183</v>
      </c>
      <c r="O166" s="116" t="s">
        <v>184</v>
      </c>
      <c r="P166" s="116" t="s">
        <v>184</v>
      </c>
      <c r="Q166" s="116" t="s">
        <v>184</v>
      </c>
      <c r="R166" s="116" t="s">
        <v>184</v>
      </c>
      <c r="S166" s="116" t="s">
        <v>921</v>
      </c>
      <c r="T166" s="116" t="s">
        <v>922</v>
      </c>
      <c r="U166" s="116" t="s">
        <v>184</v>
      </c>
      <c r="V166" s="116" t="s">
        <v>184</v>
      </c>
      <c r="W166" s="116" t="s">
        <v>184</v>
      </c>
      <c r="X166" s="116" t="s">
        <v>187</v>
      </c>
      <c r="Y166" s="116" t="s">
        <v>188</v>
      </c>
      <c r="Z166" s="116" t="s">
        <v>250</v>
      </c>
      <c r="AA166" s="116" t="s">
        <v>205</v>
      </c>
      <c r="AB166" s="116" t="s">
        <v>191</v>
      </c>
      <c r="AC166" s="131" t="s">
        <v>908</v>
      </c>
      <c r="AD166" s="116" t="s">
        <v>193</v>
      </c>
      <c r="AE166" s="116" t="s">
        <v>194</v>
      </c>
      <c r="AF166" s="131" t="s">
        <v>903</v>
      </c>
      <c r="AG166" s="116" t="s">
        <v>184</v>
      </c>
      <c r="AH166" s="116"/>
      <c r="AI166" s="116"/>
      <c r="AJ166" s="116"/>
      <c r="AK166" s="116"/>
      <c r="AL166" s="116"/>
      <c r="AM166" s="116"/>
      <c r="AN166" s="116"/>
      <c r="AO166" s="116"/>
      <c r="AP166" s="116"/>
      <c r="AQ166" s="116"/>
      <c r="AR166" s="116"/>
      <c r="AS166" s="116"/>
      <c r="AT166" s="116"/>
      <c r="AU166" s="116"/>
      <c r="AV166" s="116"/>
      <c r="AW166" s="116"/>
      <c r="AX166" s="116"/>
      <c r="AY166" s="116"/>
      <c r="AZ166" s="116" t="s">
        <v>215</v>
      </c>
      <c r="BA166" s="176">
        <v>3</v>
      </c>
      <c r="BB166" s="220"/>
      <c r="BC166" s="307"/>
    </row>
    <row r="167" s="33" customFormat="1" ht="316" hidden="1" customHeight="1" spans="1:55">
      <c r="A167" s="98">
        <v>162</v>
      </c>
      <c r="B167" s="116" t="s">
        <v>72</v>
      </c>
      <c r="C167" s="116" t="s">
        <v>74</v>
      </c>
      <c r="D167" s="116" t="s">
        <v>242</v>
      </c>
      <c r="E167" s="116" t="s">
        <v>897</v>
      </c>
      <c r="F167" s="116" t="s">
        <v>898</v>
      </c>
      <c r="G167" s="116" t="s">
        <v>178</v>
      </c>
      <c r="H167" s="116" t="s">
        <v>245</v>
      </c>
      <c r="I167" s="116" t="s">
        <v>923</v>
      </c>
      <c r="J167" s="116" t="s">
        <v>9</v>
      </c>
      <c r="K167" s="131" t="s">
        <v>924</v>
      </c>
      <c r="L167" s="116">
        <v>1</v>
      </c>
      <c r="M167" s="116" t="s">
        <v>182</v>
      </c>
      <c r="N167" s="116" t="s">
        <v>183</v>
      </c>
      <c r="O167" s="116" t="s">
        <v>184</v>
      </c>
      <c r="P167" s="116" t="s">
        <v>184</v>
      </c>
      <c r="Q167" s="116" t="s">
        <v>184</v>
      </c>
      <c r="R167" s="116" t="s">
        <v>184</v>
      </c>
      <c r="S167" s="116" t="s">
        <v>925</v>
      </c>
      <c r="T167" s="116" t="s">
        <v>926</v>
      </c>
      <c r="U167" s="116" t="s">
        <v>184</v>
      </c>
      <c r="V167" s="116" t="s">
        <v>184</v>
      </c>
      <c r="W167" s="116" t="s">
        <v>184</v>
      </c>
      <c r="X167" s="116" t="s">
        <v>187</v>
      </c>
      <c r="Y167" s="116" t="s">
        <v>188</v>
      </c>
      <c r="Z167" s="116" t="s">
        <v>250</v>
      </c>
      <c r="AA167" s="116" t="s">
        <v>205</v>
      </c>
      <c r="AB167" s="116" t="s">
        <v>191</v>
      </c>
      <c r="AC167" s="131" t="s">
        <v>927</v>
      </c>
      <c r="AD167" s="116" t="s">
        <v>193</v>
      </c>
      <c r="AE167" s="116" t="s">
        <v>194</v>
      </c>
      <c r="AF167" s="131" t="s">
        <v>903</v>
      </c>
      <c r="AG167" s="116" t="s">
        <v>184</v>
      </c>
      <c r="AH167" s="116">
        <v>2196.23</v>
      </c>
      <c r="AI167" s="116">
        <v>2153.01</v>
      </c>
      <c r="AJ167" s="116">
        <f>ROUND(AI167*(1+2.13%),2)</f>
        <v>2198.87</v>
      </c>
      <c r="AK167" s="116">
        <f>+AJ167-AI167</f>
        <v>45.8599999999997</v>
      </c>
      <c r="AL167" s="116" t="s">
        <v>226</v>
      </c>
      <c r="AM167" s="116" t="s">
        <v>184</v>
      </c>
      <c r="AN167" s="116">
        <v>24411.7</v>
      </c>
      <c r="AO167" s="116">
        <v>25248.8422641509</v>
      </c>
      <c r="AP167" s="116">
        <v>837</v>
      </c>
      <c r="AQ167" s="116" t="s">
        <v>228</v>
      </c>
      <c r="AR167" s="116">
        <v>197.08</v>
      </c>
      <c r="AS167" s="116">
        <v>215.24</v>
      </c>
      <c r="AT167" s="116">
        <v>18</v>
      </c>
      <c r="AU167" s="116" t="s">
        <v>226</v>
      </c>
      <c r="AV167" s="116">
        <v>21</v>
      </c>
      <c r="AW167" s="116">
        <v>5</v>
      </c>
      <c r="AX167" s="116">
        <v>16</v>
      </c>
      <c r="AY167" s="116" t="s">
        <v>226</v>
      </c>
      <c r="AZ167" s="116" t="s">
        <v>215</v>
      </c>
      <c r="BA167" s="167">
        <v>1</v>
      </c>
      <c r="BB167" s="167">
        <v>2</v>
      </c>
      <c r="BC167" s="308" t="s">
        <v>928</v>
      </c>
    </row>
    <row r="168" s="33" customFormat="1" ht="392" hidden="1" customHeight="1" spans="1:55">
      <c r="A168" s="98">
        <v>163</v>
      </c>
      <c r="B168" s="116" t="s">
        <v>72</v>
      </c>
      <c r="C168" s="116" t="s">
        <v>74</v>
      </c>
      <c r="D168" s="116" t="s">
        <v>242</v>
      </c>
      <c r="E168" s="116" t="s">
        <v>897</v>
      </c>
      <c r="F168" s="116" t="s">
        <v>898</v>
      </c>
      <c r="G168" s="116" t="s">
        <v>178</v>
      </c>
      <c r="H168" s="116" t="s">
        <v>179</v>
      </c>
      <c r="I168" s="116" t="s">
        <v>923</v>
      </c>
      <c r="J168" s="116" t="s">
        <v>9</v>
      </c>
      <c r="K168" s="131" t="s">
        <v>929</v>
      </c>
      <c r="L168" s="116">
        <v>1</v>
      </c>
      <c r="M168" s="116" t="s">
        <v>182</v>
      </c>
      <c r="N168" s="116" t="s">
        <v>183</v>
      </c>
      <c r="O168" s="116" t="s">
        <v>184</v>
      </c>
      <c r="P168" s="116" t="s">
        <v>184</v>
      </c>
      <c r="Q168" s="116" t="s">
        <v>184</v>
      </c>
      <c r="R168" s="116" t="s">
        <v>184</v>
      </c>
      <c r="S168" s="116" t="s">
        <v>184</v>
      </c>
      <c r="T168" s="116" t="s">
        <v>184</v>
      </c>
      <c r="U168" s="116" t="s">
        <v>184</v>
      </c>
      <c r="V168" s="116" t="s">
        <v>930</v>
      </c>
      <c r="W168" s="116" t="s">
        <v>931</v>
      </c>
      <c r="X168" s="116" t="s">
        <v>187</v>
      </c>
      <c r="Y168" s="116" t="s">
        <v>187</v>
      </c>
      <c r="Z168" s="116" t="s">
        <v>184</v>
      </c>
      <c r="AA168" s="109" t="s">
        <v>187</v>
      </c>
      <c r="AB168" s="116" t="s">
        <v>202</v>
      </c>
      <c r="AC168" s="131" t="s">
        <v>932</v>
      </c>
      <c r="AD168" s="116" t="s">
        <v>193</v>
      </c>
      <c r="AE168" s="116" t="s">
        <v>194</v>
      </c>
      <c r="AF168" s="131" t="s">
        <v>903</v>
      </c>
      <c r="AG168" s="131" t="s">
        <v>920</v>
      </c>
      <c r="AH168" s="116"/>
      <c r="AI168" s="116"/>
      <c r="AJ168" s="116"/>
      <c r="AK168" s="116"/>
      <c r="AL168" s="116"/>
      <c r="AM168" s="116"/>
      <c r="AN168" s="116"/>
      <c r="AO168" s="116"/>
      <c r="AP168" s="116"/>
      <c r="AQ168" s="116"/>
      <c r="AR168" s="116"/>
      <c r="AS168" s="116"/>
      <c r="AT168" s="116"/>
      <c r="AU168" s="116"/>
      <c r="AV168" s="116"/>
      <c r="AW168" s="116"/>
      <c r="AX168" s="116"/>
      <c r="AY168" s="116"/>
      <c r="AZ168" s="116" t="s">
        <v>215</v>
      </c>
      <c r="BA168" s="176">
        <v>1</v>
      </c>
      <c r="BB168" s="176"/>
      <c r="BC168" s="309"/>
    </row>
    <row r="169" s="33" customFormat="1" ht="316" hidden="1" customHeight="1" spans="1:55">
      <c r="A169" s="98">
        <v>164</v>
      </c>
      <c r="B169" s="116" t="s">
        <v>72</v>
      </c>
      <c r="C169" s="116" t="s">
        <v>75</v>
      </c>
      <c r="D169" s="116" t="s">
        <v>242</v>
      </c>
      <c r="E169" s="116" t="s">
        <v>897</v>
      </c>
      <c r="F169" s="116" t="s">
        <v>898</v>
      </c>
      <c r="G169" s="116" t="s">
        <v>178</v>
      </c>
      <c r="H169" s="116" t="s">
        <v>245</v>
      </c>
      <c r="I169" s="116" t="s">
        <v>333</v>
      </c>
      <c r="J169" s="116" t="s">
        <v>9</v>
      </c>
      <c r="K169" s="131" t="s">
        <v>933</v>
      </c>
      <c r="L169" s="116">
        <v>1</v>
      </c>
      <c r="M169" s="116" t="s">
        <v>182</v>
      </c>
      <c r="N169" s="116" t="s">
        <v>183</v>
      </c>
      <c r="O169" s="116" t="s">
        <v>184</v>
      </c>
      <c r="P169" s="116" t="s">
        <v>184</v>
      </c>
      <c r="Q169" s="116" t="s">
        <v>184</v>
      </c>
      <c r="R169" s="116" t="s">
        <v>184</v>
      </c>
      <c r="S169" s="116" t="s">
        <v>934</v>
      </c>
      <c r="T169" s="116" t="s">
        <v>935</v>
      </c>
      <c r="U169" s="116" t="s">
        <v>184</v>
      </c>
      <c r="V169" s="116" t="s">
        <v>184</v>
      </c>
      <c r="W169" s="116" t="s">
        <v>184</v>
      </c>
      <c r="X169" s="116" t="s">
        <v>187</v>
      </c>
      <c r="Y169" s="116" t="s">
        <v>188</v>
      </c>
      <c r="Z169" s="116" t="s">
        <v>250</v>
      </c>
      <c r="AA169" s="116" t="s">
        <v>205</v>
      </c>
      <c r="AB169" s="116" t="s">
        <v>191</v>
      </c>
      <c r="AC169" s="131" t="s">
        <v>936</v>
      </c>
      <c r="AD169" s="116" t="s">
        <v>193</v>
      </c>
      <c r="AE169" s="116" t="s">
        <v>194</v>
      </c>
      <c r="AF169" s="131" t="s">
        <v>903</v>
      </c>
      <c r="AG169" s="116" t="s">
        <v>184</v>
      </c>
      <c r="AH169" s="116"/>
      <c r="AI169" s="116"/>
      <c r="AJ169" s="116"/>
      <c r="AK169" s="116"/>
      <c r="AL169" s="116"/>
      <c r="AM169" s="116"/>
      <c r="AN169" s="116"/>
      <c r="AO169" s="116"/>
      <c r="AP169" s="116"/>
      <c r="AQ169" s="116"/>
      <c r="AR169" s="116"/>
      <c r="AS169" s="116"/>
      <c r="AT169" s="116"/>
      <c r="AU169" s="116"/>
      <c r="AV169" s="116"/>
      <c r="AW169" s="116"/>
      <c r="AX169" s="116"/>
      <c r="AY169" s="116"/>
      <c r="AZ169" s="116" t="s">
        <v>215</v>
      </c>
      <c r="BA169" s="167">
        <v>1</v>
      </c>
      <c r="BB169" s="167">
        <v>7</v>
      </c>
      <c r="BC169" s="310" t="s">
        <v>937</v>
      </c>
    </row>
    <row r="170" s="33" customFormat="1" ht="316" hidden="1" customHeight="1" spans="1:55">
      <c r="A170" s="98">
        <v>165</v>
      </c>
      <c r="B170" s="116" t="s">
        <v>72</v>
      </c>
      <c r="C170" s="116" t="s">
        <v>75</v>
      </c>
      <c r="D170" s="116" t="s">
        <v>242</v>
      </c>
      <c r="E170" s="116" t="s">
        <v>897</v>
      </c>
      <c r="F170" s="116" t="s">
        <v>898</v>
      </c>
      <c r="G170" s="116" t="s">
        <v>178</v>
      </c>
      <c r="H170" s="116" t="s">
        <v>179</v>
      </c>
      <c r="I170" s="116" t="s">
        <v>333</v>
      </c>
      <c r="J170" s="116" t="s">
        <v>9</v>
      </c>
      <c r="K170" s="131" t="s">
        <v>938</v>
      </c>
      <c r="L170" s="116">
        <v>1</v>
      </c>
      <c r="M170" s="116" t="s">
        <v>199</v>
      </c>
      <c r="N170" s="116" t="s">
        <v>200</v>
      </c>
      <c r="O170" s="116" t="s">
        <v>184</v>
      </c>
      <c r="P170" s="116" t="s">
        <v>184</v>
      </c>
      <c r="Q170" s="116" t="s">
        <v>184</v>
      </c>
      <c r="R170" s="116" t="s">
        <v>184</v>
      </c>
      <c r="S170" s="116" t="s">
        <v>184</v>
      </c>
      <c r="T170" s="116" t="s">
        <v>184</v>
      </c>
      <c r="U170" s="116" t="s">
        <v>184</v>
      </c>
      <c r="V170" s="116" t="s">
        <v>184</v>
      </c>
      <c r="W170" s="116" t="s">
        <v>939</v>
      </c>
      <c r="X170" s="116" t="s">
        <v>187</v>
      </c>
      <c r="Y170" s="116" t="s">
        <v>187</v>
      </c>
      <c r="Z170" s="116" t="s">
        <v>250</v>
      </c>
      <c r="AA170" s="109" t="s">
        <v>187</v>
      </c>
      <c r="AB170" s="116" t="s">
        <v>202</v>
      </c>
      <c r="AC170" s="131" t="s">
        <v>940</v>
      </c>
      <c r="AD170" s="116" t="s">
        <v>193</v>
      </c>
      <c r="AE170" s="116" t="s">
        <v>194</v>
      </c>
      <c r="AF170" s="131" t="s">
        <v>903</v>
      </c>
      <c r="AG170" s="116" t="s">
        <v>184</v>
      </c>
      <c r="AH170" s="116"/>
      <c r="AI170" s="116"/>
      <c r="AJ170" s="116"/>
      <c r="AK170" s="116"/>
      <c r="AL170" s="116"/>
      <c r="AM170" s="116"/>
      <c r="AN170" s="116"/>
      <c r="AO170" s="116"/>
      <c r="AP170" s="116"/>
      <c r="AQ170" s="116"/>
      <c r="AR170" s="116"/>
      <c r="AS170" s="116"/>
      <c r="AT170" s="116"/>
      <c r="AU170" s="116"/>
      <c r="AV170" s="116"/>
      <c r="AW170" s="116"/>
      <c r="AX170" s="116"/>
      <c r="AY170" s="116"/>
      <c r="AZ170" s="116" t="s">
        <v>215</v>
      </c>
      <c r="BA170" s="132">
        <v>1</v>
      </c>
      <c r="BB170" s="132"/>
      <c r="BC170" s="306"/>
    </row>
    <row r="171" s="33" customFormat="1" ht="227" hidden="1" customHeight="1" spans="1:55">
      <c r="A171" s="98">
        <v>166</v>
      </c>
      <c r="B171" s="116" t="s">
        <v>72</v>
      </c>
      <c r="C171" s="116" t="s">
        <v>75</v>
      </c>
      <c r="D171" s="116" t="s">
        <v>242</v>
      </c>
      <c r="E171" s="116" t="s">
        <v>897</v>
      </c>
      <c r="F171" s="116" t="s">
        <v>898</v>
      </c>
      <c r="G171" s="116" t="s">
        <v>178</v>
      </c>
      <c r="H171" s="116" t="s">
        <v>245</v>
      </c>
      <c r="I171" s="116" t="s">
        <v>941</v>
      </c>
      <c r="J171" s="116" t="s">
        <v>9</v>
      </c>
      <c r="K171" s="131" t="s">
        <v>942</v>
      </c>
      <c r="L171" s="116">
        <v>1</v>
      </c>
      <c r="M171" s="116" t="s">
        <v>182</v>
      </c>
      <c r="N171" s="116" t="s">
        <v>183</v>
      </c>
      <c r="O171" s="116" t="s">
        <v>184</v>
      </c>
      <c r="P171" s="116" t="s">
        <v>184</v>
      </c>
      <c r="Q171" s="116" t="s">
        <v>184</v>
      </c>
      <c r="R171" s="116" t="s">
        <v>184</v>
      </c>
      <c r="S171" s="116" t="s">
        <v>943</v>
      </c>
      <c r="T171" s="116" t="s">
        <v>944</v>
      </c>
      <c r="U171" s="116" t="s">
        <v>184</v>
      </c>
      <c r="V171" s="116" t="s">
        <v>184</v>
      </c>
      <c r="W171" s="116" t="s">
        <v>184</v>
      </c>
      <c r="X171" s="116" t="s">
        <v>187</v>
      </c>
      <c r="Y171" s="116" t="s">
        <v>188</v>
      </c>
      <c r="Z171" s="116" t="s">
        <v>250</v>
      </c>
      <c r="AA171" s="116" t="s">
        <v>205</v>
      </c>
      <c r="AB171" s="116" t="s">
        <v>191</v>
      </c>
      <c r="AC171" s="131" t="s">
        <v>945</v>
      </c>
      <c r="AD171" s="116" t="s">
        <v>193</v>
      </c>
      <c r="AE171" s="116" t="s">
        <v>194</v>
      </c>
      <c r="AF171" s="131" t="s">
        <v>903</v>
      </c>
      <c r="AG171" s="131" t="s">
        <v>946</v>
      </c>
      <c r="AH171" s="116"/>
      <c r="AI171" s="116"/>
      <c r="AJ171" s="116"/>
      <c r="AK171" s="116"/>
      <c r="AL171" s="116"/>
      <c r="AM171" s="116"/>
      <c r="AN171" s="116"/>
      <c r="AO171" s="116"/>
      <c r="AP171" s="116"/>
      <c r="AQ171" s="116"/>
      <c r="AR171" s="116"/>
      <c r="AS171" s="116"/>
      <c r="AT171" s="116"/>
      <c r="AU171" s="116"/>
      <c r="AV171" s="116"/>
      <c r="AW171" s="116"/>
      <c r="AX171" s="116"/>
      <c r="AY171" s="116"/>
      <c r="AZ171" s="116" t="s">
        <v>215</v>
      </c>
      <c r="BA171" s="132">
        <v>1</v>
      </c>
      <c r="BB171" s="132"/>
      <c r="BC171" s="306"/>
    </row>
    <row r="172" s="33" customFormat="1" ht="193" hidden="1" customHeight="1" spans="1:55">
      <c r="A172" s="98">
        <v>167</v>
      </c>
      <c r="B172" s="116" t="s">
        <v>72</v>
      </c>
      <c r="C172" s="116" t="s">
        <v>75</v>
      </c>
      <c r="D172" s="116" t="s">
        <v>242</v>
      </c>
      <c r="E172" s="116" t="s">
        <v>897</v>
      </c>
      <c r="F172" s="116" t="s">
        <v>898</v>
      </c>
      <c r="G172" s="116" t="s">
        <v>178</v>
      </c>
      <c r="H172" s="116" t="s">
        <v>245</v>
      </c>
      <c r="I172" s="116" t="s">
        <v>941</v>
      </c>
      <c r="J172" s="116" t="s">
        <v>9</v>
      </c>
      <c r="K172" s="131" t="s">
        <v>947</v>
      </c>
      <c r="L172" s="116">
        <v>1</v>
      </c>
      <c r="M172" s="116" t="s">
        <v>182</v>
      </c>
      <c r="N172" s="116" t="s">
        <v>183</v>
      </c>
      <c r="O172" s="116" t="s">
        <v>184</v>
      </c>
      <c r="P172" s="116" t="s">
        <v>184</v>
      </c>
      <c r="Q172" s="116" t="s">
        <v>184</v>
      </c>
      <c r="R172" s="116" t="s">
        <v>184</v>
      </c>
      <c r="S172" s="116" t="s">
        <v>948</v>
      </c>
      <c r="T172" s="116" t="s">
        <v>949</v>
      </c>
      <c r="U172" s="116" t="s">
        <v>184</v>
      </c>
      <c r="V172" s="116" t="s">
        <v>184</v>
      </c>
      <c r="W172" s="116" t="s">
        <v>184</v>
      </c>
      <c r="X172" s="116" t="s">
        <v>187</v>
      </c>
      <c r="Y172" s="116" t="s">
        <v>188</v>
      </c>
      <c r="Z172" s="116" t="s">
        <v>250</v>
      </c>
      <c r="AA172" s="116" t="s">
        <v>205</v>
      </c>
      <c r="AB172" s="116" t="s">
        <v>202</v>
      </c>
      <c r="AC172" s="131" t="s">
        <v>950</v>
      </c>
      <c r="AD172" s="116" t="s">
        <v>193</v>
      </c>
      <c r="AE172" s="116" t="s">
        <v>194</v>
      </c>
      <c r="AF172" s="131" t="s">
        <v>903</v>
      </c>
      <c r="AG172" s="131" t="s">
        <v>946</v>
      </c>
      <c r="AH172" s="116"/>
      <c r="AI172" s="116"/>
      <c r="AJ172" s="116"/>
      <c r="AK172" s="116"/>
      <c r="AL172" s="116"/>
      <c r="AM172" s="116"/>
      <c r="AN172" s="116"/>
      <c r="AO172" s="116"/>
      <c r="AP172" s="116"/>
      <c r="AQ172" s="116"/>
      <c r="AR172" s="116"/>
      <c r="AS172" s="116"/>
      <c r="AT172" s="116"/>
      <c r="AU172" s="116"/>
      <c r="AV172" s="116"/>
      <c r="AW172" s="116"/>
      <c r="AX172" s="116"/>
      <c r="AY172" s="116"/>
      <c r="AZ172" s="116" t="s">
        <v>215</v>
      </c>
      <c r="BA172" s="132">
        <v>1</v>
      </c>
      <c r="BB172" s="132"/>
      <c r="BC172" s="306"/>
    </row>
    <row r="173" s="33" customFormat="1" ht="210" hidden="1" customHeight="1" spans="1:55">
      <c r="A173" s="98">
        <v>168</v>
      </c>
      <c r="B173" s="116" t="s">
        <v>72</v>
      </c>
      <c r="C173" s="116" t="s">
        <v>75</v>
      </c>
      <c r="D173" s="116" t="s">
        <v>242</v>
      </c>
      <c r="E173" s="116" t="s">
        <v>897</v>
      </c>
      <c r="F173" s="116" t="s">
        <v>898</v>
      </c>
      <c r="G173" s="116" t="s">
        <v>178</v>
      </c>
      <c r="H173" s="116" t="s">
        <v>207</v>
      </c>
      <c r="I173" s="116" t="s">
        <v>941</v>
      </c>
      <c r="J173" s="116" t="s">
        <v>9</v>
      </c>
      <c r="K173" s="131" t="s">
        <v>951</v>
      </c>
      <c r="L173" s="116">
        <v>1</v>
      </c>
      <c r="M173" s="116" t="s">
        <v>182</v>
      </c>
      <c r="N173" s="116" t="s">
        <v>183</v>
      </c>
      <c r="O173" s="116" t="s">
        <v>184</v>
      </c>
      <c r="P173" s="116" t="s">
        <v>184</v>
      </c>
      <c r="Q173" s="116" t="s">
        <v>184</v>
      </c>
      <c r="R173" s="116" t="s">
        <v>184</v>
      </c>
      <c r="S173" s="116" t="s">
        <v>952</v>
      </c>
      <c r="T173" s="116" t="s">
        <v>953</v>
      </c>
      <c r="U173" s="116" t="s">
        <v>184</v>
      </c>
      <c r="V173" s="116" t="s">
        <v>184</v>
      </c>
      <c r="W173" s="116" t="s">
        <v>184</v>
      </c>
      <c r="X173" s="116" t="s">
        <v>187</v>
      </c>
      <c r="Y173" s="116" t="s">
        <v>188</v>
      </c>
      <c r="Z173" s="116" t="s">
        <v>250</v>
      </c>
      <c r="AA173" s="116" t="s">
        <v>205</v>
      </c>
      <c r="AB173" s="116" t="s">
        <v>202</v>
      </c>
      <c r="AC173" s="131" t="s">
        <v>954</v>
      </c>
      <c r="AD173" s="116" t="s">
        <v>193</v>
      </c>
      <c r="AE173" s="116" t="s">
        <v>194</v>
      </c>
      <c r="AF173" s="131" t="s">
        <v>903</v>
      </c>
      <c r="AG173" s="131" t="s">
        <v>946</v>
      </c>
      <c r="AH173" s="116"/>
      <c r="AI173" s="116"/>
      <c r="AJ173" s="116"/>
      <c r="AK173" s="116"/>
      <c r="AL173" s="116"/>
      <c r="AM173" s="116"/>
      <c r="AN173" s="116"/>
      <c r="AO173" s="116"/>
      <c r="AP173" s="116"/>
      <c r="AQ173" s="116"/>
      <c r="AR173" s="116"/>
      <c r="AS173" s="116"/>
      <c r="AT173" s="116"/>
      <c r="AU173" s="116"/>
      <c r="AV173" s="116"/>
      <c r="AW173" s="116"/>
      <c r="AX173" s="116"/>
      <c r="AY173" s="116"/>
      <c r="AZ173" s="116" t="s">
        <v>215</v>
      </c>
      <c r="BA173" s="132">
        <v>1</v>
      </c>
      <c r="BB173" s="132"/>
      <c r="BC173" s="306"/>
    </row>
    <row r="174" s="33" customFormat="1" ht="316" hidden="1" customHeight="1" spans="1:55">
      <c r="A174" s="98">
        <v>169</v>
      </c>
      <c r="B174" s="116" t="s">
        <v>72</v>
      </c>
      <c r="C174" s="116" t="s">
        <v>75</v>
      </c>
      <c r="D174" s="116" t="s">
        <v>242</v>
      </c>
      <c r="E174" s="116" t="s">
        <v>897</v>
      </c>
      <c r="F174" s="116" t="s">
        <v>898</v>
      </c>
      <c r="G174" s="116" t="s">
        <v>178</v>
      </c>
      <c r="H174" s="116" t="s">
        <v>327</v>
      </c>
      <c r="I174" s="116" t="s">
        <v>941</v>
      </c>
      <c r="J174" s="116" t="s">
        <v>9</v>
      </c>
      <c r="K174" s="131" t="s">
        <v>955</v>
      </c>
      <c r="L174" s="116">
        <v>1</v>
      </c>
      <c r="M174" s="116" t="s">
        <v>335</v>
      </c>
      <c r="N174" s="116" t="s">
        <v>187</v>
      </c>
      <c r="O174" s="116" t="s">
        <v>184</v>
      </c>
      <c r="P174" s="116" t="s">
        <v>184</v>
      </c>
      <c r="Q174" s="116" t="s">
        <v>184</v>
      </c>
      <c r="R174" s="116" t="s">
        <v>184</v>
      </c>
      <c r="S174" s="116" t="s">
        <v>956</v>
      </c>
      <c r="T174" s="116" t="s">
        <v>184</v>
      </c>
      <c r="U174" s="116" t="s">
        <v>184</v>
      </c>
      <c r="V174" s="116" t="s">
        <v>184</v>
      </c>
      <c r="W174" s="116" t="s">
        <v>184</v>
      </c>
      <c r="X174" s="116" t="s">
        <v>187</v>
      </c>
      <c r="Y174" s="116" t="s">
        <v>187</v>
      </c>
      <c r="Z174" s="116" t="s">
        <v>250</v>
      </c>
      <c r="AA174" s="116" t="s">
        <v>205</v>
      </c>
      <c r="AB174" s="116" t="s">
        <v>202</v>
      </c>
      <c r="AC174" s="131" t="s">
        <v>957</v>
      </c>
      <c r="AD174" s="116" t="s">
        <v>193</v>
      </c>
      <c r="AE174" s="116" t="s">
        <v>194</v>
      </c>
      <c r="AF174" s="131" t="s">
        <v>903</v>
      </c>
      <c r="AG174" s="131" t="s">
        <v>946</v>
      </c>
      <c r="AH174" s="116"/>
      <c r="AI174" s="116"/>
      <c r="AJ174" s="116"/>
      <c r="AK174" s="116"/>
      <c r="AL174" s="116"/>
      <c r="AM174" s="116"/>
      <c r="AN174" s="116"/>
      <c r="AO174" s="116"/>
      <c r="AP174" s="116"/>
      <c r="AQ174" s="116"/>
      <c r="AR174" s="116"/>
      <c r="AS174" s="116"/>
      <c r="AT174" s="116"/>
      <c r="AU174" s="116"/>
      <c r="AV174" s="116"/>
      <c r="AW174" s="116"/>
      <c r="AX174" s="116"/>
      <c r="AY174" s="116"/>
      <c r="AZ174" s="116" t="s">
        <v>215</v>
      </c>
      <c r="BA174" s="132">
        <v>1</v>
      </c>
      <c r="BB174" s="132"/>
      <c r="BC174" s="306"/>
    </row>
    <row r="175" s="33" customFormat="1" ht="316" hidden="1" customHeight="1" spans="1:55">
      <c r="A175" s="98">
        <v>170</v>
      </c>
      <c r="B175" s="116" t="s">
        <v>72</v>
      </c>
      <c r="C175" s="116" t="s">
        <v>75</v>
      </c>
      <c r="D175" s="116" t="s">
        <v>242</v>
      </c>
      <c r="E175" s="116" t="s">
        <v>897</v>
      </c>
      <c r="F175" s="116" t="s">
        <v>898</v>
      </c>
      <c r="G175" s="116" t="s">
        <v>178</v>
      </c>
      <c r="H175" s="116" t="s">
        <v>207</v>
      </c>
      <c r="I175" s="116" t="s">
        <v>333</v>
      </c>
      <c r="J175" s="116" t="s">
        <v>9</v>
      </c>
      <c r="K175" s="131" t="s">
        <v>958</v>
      </c>
      <c r="L175" s="116">
        <v>1</v>
      </c>
      <c r="M175" s="116" t="s">
        <v>182</v>
      </c>
      <c r="N175" s="116" t="s">
        <v>183</v>
      </c>
      <c r="O175" s="116" t="s">
        <v>184</v>
      </c>
      <c r="P175" s="116" t="s">
        <v>184</v>
      </c>
      <c r="Q175" s="116" t="s">
        <v>184</v>
      </c>
      <c r="R175" s="116" t="s">
        <v>184</v>
      </c>
      <c r="S175" s="116" t="s">
        <v>959</v>
      </c>
      <c r="T175" s="116" t="s">
        <v>960</v>
      </c>
      <c r="U175" s="116" t="s">
        <v>184</v>
      </c>
      <c r="V175" s="116" t="s">
        <v>184</v>
      </c>
      <c r="W175" s="116" t="s">
        <v>184</v>
      </c>
      <c r="X175" s="116" t="s">
        <v>187</v>
      </c>
      <c r="Y175" s="116" t="s">
        <v>188</v>
      </c>
      <c r="Z175" s="116" t="s">
        <v>250</v>
      </c>
      <c r="AA175" s="116" t="s">
        <v>205</v>
      </c>
      <c r="AB175" s="116" t="s">
        <v>202</v>
      </c>
      <c r="AC175" s="131" t="s">
        <v>961</v>
      </c>
      <c r="AD175" s="116" t="s">
        <v>193</v>
      </c>
      <c r="AE175" s="116" t="s">
        <v>194</v>
      </c>
      <c r="AF175" s="131" t="s">
        <v>903</v>
      </c>
      <c r="AG175" s="131" t="s">
        <v>946</v>
      </c>
      <c r="AH175" s="116"/>
      <c r="AI175" s="116"/>
      <c r="AJ175" s="116"/>
      <c r="AK175" s="116"/>
      <c r="AL175" s="116"/>
      <c r="AM175" s="116"/>
      <c r="AN175" s="116"/>
      <c r="AO175" s="116"/>
      <c r="AP175" s="116"/>
      <c r="AQ175" s="116"/>
      <c r="AR175" s="116"/>
      <c r="AS175" s="116"/>
      <c r="AT175" s="116"/>
      <c r="AU175" s="116"/>
      <c r="AV175" s="116"/>
      <c r="AW175" s="116"/>
      <c r="AX175" s="116"/>
      <c r="AY175" s="116"/>
      <c r="AZ175" s="116" t="s">
        <v>215</v>
      </c>
      <c r="BA175" s="176">
        <v>1</v>
      </c>
      <c r="BB175" s="176"/>
      <c r="BC175" s="307"/>
    </row>
    <row r="176" s="33" customFormat="1" ht="316" hidden="1" customHeight="1" spans="1:55">
      <c r="A176" s="98">
        <v>171</v>
      </c>
      <c r="B176" s="116" t="s">
        <v>72</v>
      </c>
      <c r="C176" s="116" t="s">
        <v>76</v>
      </c>
      <c r="D176" s="116" t="s">
        <v>242</v>
      </c>
      <c r="E176" s="116" t="s">
        <v>897</v>
      </c>
      <c r="F176" s="116" t="s">
        <v>898</v>
      </c>
      <c r="G176" s="116" t="s">
        <v>178</v>
      </c>
      <c r="H176" s="116" t="s">
        <v>207</v>
      </c>
      <c r="I176" s="116" t="s">
        <v>430</v>
      </c>
      <c r="J176" s="116" t="s">
        <v>9</v>
      </c>
      <c r="K176" s="131" t="s">
        <v>962</v>
      </c>
      <c r="L176" s="116">
        <v>1</v>
      </c>
      <c r="M176" s="116" t="s">
        <v>182</v>
      </c>
      <c r="N176" s="116" t="s">
        <v>183</v>
      </c>
      <c r="O176" s="116" t="s">
        <v>184</v>
      </c>
      <c r="P176" s="116" t="s">
        <v>184</v>
      </c>
      <c r="Q176" s="116" t="s">
        <v>184</v>
      </c>
      <c r="R176" s="116" t="s">
        <v>184</v>
      </c>
      <c r="S176" s="116" t="s">
        <v>963</v>
      </c>
      <c r="T176" s="116" t="s">
        <v>964</v>
      </c>
      <c r="U176" s="116" t="s">
        <v>184</v>
      </c>
      <c r="V176" s="116" t="s">
        <v>184</v>
      </c>
      <c r="W176" s="116" t="s">
        <v>184</v>
      </c>
      <c r="X176" s="116" t="s">
        <v>187</v>
      </c>
      <c r="Y176" s="116" t="s">
        <v>188</v>
      </c>
      <c r="Z176" s="116" t="s">
        <v>250</v>
      </c>
      <c r="AA176" s="116" t="s">
        <v>205</v>
      </c>
      <c r="AB176" s="116" t="s">
        <v>202</v>
      </c>
      <c r="AC176" s="131" t="s">
        <v>965</v>
      </c>
      <c r="AD176" s="116" t="s">
        <v>193</v>
      </c>
      <c r="AE176" s="116" t="s">
        <v>194</v>
      </c>
      <c r="AF176" s="131" t="s">
        <v>903</v>
      </c>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t="s">
        <v>215</v>
      </c>
      <c r="BA176" s="185">
        <v>1</v>
      </c>
      <c r="BB176" s="185">
        <v>2</v>
      </c>
      <c r="BC176" s="311" t="s">
        <v>966</v>
      </c>
    </row>
    <row r="177" s="33" customFormat="1" ht="316" hidden="1" customHeight="1" spans="1:55">
      <c r="A177" s="98">
        <v>172</v>
      </c>
      <c r="B177" s="116" t="s">
        <v>72</v>
      </c>
      <c r="C177" s="116" t="s">
        <v>76</v>
      </c>
      <c r="D177" s="116" t="s">
        <v>242</v>
      </c>
      <c r="E177" s="116" t="s">
        <v>897</v>
      </c>
      <c r="F177" s="116" t="s">
        <v>898</v>
      </c>
      <c r="G177" s="116" t="s">
        <v>178</v>
      </c>
      <c r="H177" s="116" t="s">
        <v>207</v>
      </c>
      <c r="I177" s="116" t="s">
        <v>430</v>
      </c>
      <c r="J177" s="116" t="s">
        <v>9</v>
      </c>
      <c r="K177" s="131" t="s">
        <v>962</v>
      </c>
      <c r="L177" s="116">
        <v>1</v>
      </c>
      <c r="M177" s="116" t="s">
        <v>199</v>
      </c>
      <c r="N177" s="116" t="s">
        <v>200</v>
      </c>
      <c r="O177" s="116" t="s">
        <v>184</v>
      </c>
      <c r="P177" s="116" t="s">
        <v>184</v>
      </c>
      <c r="Q177" s="116" t="s">
        <v>184</v>
      </c>
      <c r="R177" s="116" t="s">
        <v>184</v>
      </c>
      <c r="S177" s="116" t="s">
        <v>184</v>
      </c>
      <c r="T177" s="116" t="s">
        <v>184</v>
      </c>
      <c r="U177" s="116" t="s">
        <v>184</v>
      </c>
      <c r="V177" s="116" t="s">
        <v>184</v>
      </c>
      <c r="W177" s="116" t="s">
        <v>967</v>
      </c>
      <c r="X177" s="116" t="s">
        <v>187</v>
      </c>
      <c r="Y177" s="116" t="s">
        <v>187</v>
      </c>
      <c r="Z177" s="116" t="s">
        <v>250</v>
      </c>
      <c r="AA177" s="109" t="s">
        <v>187</v>
      </c>
      <c r="AB177" s="116" t="s">
        <v>202</v>
      </c>
      <c r="AC177" s="131" t="s">
        <v>965</v>
      </c>
      <c r="AD177" s="116" t="s">
        <v>193</v>
      </c>
      <c r="AE177" s="116" t="s">
        <v>194</v>
      </c>
      <c r="AF177" s="131" t="s">
        <v>903</v>
      </c>
      <c r="AG177" s="116"/>
      <c r="AH177" s="116"/>
      <c r="AI177" s="116"/>
      <c r="AJ177" s="116"/>
      <c r="AK177" s="116"/>
      <c r="AL177" s="116"/>
      <c r="AM177" s="116"/>
      <c r="AN177" s="116"/>
      <c r="AO177" s="116"/>
      <c r="AP177" s="116"/>
      <c r="AQ177" s="116"/>
      <c r="AR177" s="116"/>
      <c r="AS177" s="116"/>
      <c r="AT177" s="116"/>
      <c r="AU177" s="116"/>
      <c r="AV177" s="116"/>
      <c r="AW177" s="116"/>
      <c r="AX177" s="116"/>
      <c r="AY177" s="116"/>
      <c r="AZ177" s="116" t="s">
        <v>215</v>
      </c>
      <c r="BA177" s="312">
        <v>1</v>
      </c>
      <c r="BB177" s="312"/>
      <c r="BC177" s="313"/>
    </row>
    <row r="178" s="33" customFormat="1" ht="316" hidden="1" customHeight="1" spans="1:55">
      <c r="A178" s="98">
        <v>173</v>
      </c>
      <c r="B178" s="116" t="s">
        <v>72</v>
      </c>
      <c r="C178" s="116" t="s">
        <v>77</v>
      </c>
      <c r="D178" s="116" t="s">
        <v>242</v>
      </c>
      <c r="E178" s="116" t="s">
        <v>897</v>
      </c>
      <c r="F178" s="116" t="s">
        <v>898</v>
      </c>
      <c r="G178" s="116" t="s">
        <v>178</v>
      </c>
      <c r="H178" s="116" t="s">
        <v>179</v>
      </c>
      <c r="I178" s="116" t="s">
        <v>899</v>
      </c>
      <c r="J178" s="116" t="s">
        <v>9</v>
      </c>
      <c r="K178" s="131" t="s">
        <v>900</v>
      </c>
      <c r="L178" s="116">
        <v>1</v>
      </c>
      <c r="M178" s="116" t="s">
        <v>182</v>
      </c>
      <c r="N178" s="116" t="s">
        <v>183</v>
      </c>
      <c r="O178" s="116" t="s">
        <v>184</v>
      </c>
      <c r="P178" s="116" t="s">
        <v>184</v>
      </c>
      <c r="Q178" s="116" t="s">
        <v>184</v>
      </c>
      <c r="R178" s="116" t="s">
        <v>184</v>
      </c>
      <c r="S178" s="116" t="s">
        <v>901</v>
      </c>
      <c r="T178" s="116" t="s">
        <v>555</v>
      </c>
      <c r="U178" s="116" t="s">
        <v>184</v>
      </c>
      <c r="V178" s="116" t="s">
        <v>184</v>
      </c>
      <c r="W178" s="116" t="s">
        <v>184</v>
      </c>
      <c r="X178" s="116" t="s">
        <v>187</v>
      </c>
      <c r="Y178" s="116" t="s">
        <v>188</v>
      </c>
      <c r="Z178" s="116" t="s">
        <v>240</v>
      </c>
      <c r="AA178" s="116" t="s">
        <v>205</v>
      </c>
      <c r="AB178" s="116" t="s">
        <v>191</v>
      </c>
      <c r="AC178" s="131" t="s">
        <v>968</v>
      </c>
      <c r="AD178" s="116" t="s">
        <v>193</v>
      </c>
      <c r="AE178" s="116" t="s">
        <v>194</v>
      </c>
      <c r="AF178" s="131" t="s">
        <v>903</v>
      </c>
      <c r="AG178" s="116"/>
      <c r="AH178" s="116">
        <v>411.05</v>
      </c>
      <c r="AI178" s="116">
        <v>472.46</v>
      </c>
      <c r="AJ178" s="116">
        <f>ROUND(AI178*(1+2.09%),2)</f>
        <v>482.33</v>
      </c>
      <c r="AK178" s="116">
        <f>+AJ178-AI178</f>
        <v>9.87</v>
      </c>
      <c r="AL178" s="116" t="s">
        <v>226</v>
      </c>
      <c r="AM178" s="116" t="s">
        <v>184</v>
      </c>
      <c r="AN178" s="116">
        <v>4952.69</v>
      </c>
      <c r="AO178" s="116">
        <v>12266.08</v>
      </c>
      <c r="AP178" s="116">
        <v>7313</v>
      </c>
      <c r="AQ178" s="116" t="s">
        <v>226</v>
      </c>
      <c r="AR178" s="116">
        <v>94.26</v>
      </c>
      <c r="AS178" s="116">
        <v>99.8499999999999</v>
      </c>
      <c r="AT178" s="116">
        <v>6</v>
      </c>
      <c r="AU178" s="116" t="s">
        <v>226</v>
      </c>
      <c r="AV178" s="116">
        <v>7</v>
      </c>
      <c r="AW178" s="116">
        <v>3</v>
      </c>
      <c r="AX178" s="116">
        <v>4</v>
      </c>
      <c r="AY178" s="116" t="s">
        <v>226</v>
      </c>
      <c r="AZ178" s="116"/>
      <c r="BA178" s="149">
        <v>1</v>
      </c>
      <c r="BB178" s="149">
        <v>1</v>
      </c>
      <c r="BC178" s="314" t="s">
        <v>969</v>
      </c>
    </row>
    <row r="179" s="33" customFormat="1" ht="316" hidden="1" customHeight="1" spans="1:55">
      <c r="A179" s="98">
        <v>174</v>
      </c>
      <c r="B179" s="116" t="s">
        <v>72</v>
      </c>
      <c r="C179" s="116" t="s">
        <v>78</v>
      </c>
      <c r="D179" s="116" t="s">
        <v>242</v>
      </c>
      <c r="E179" s="116" t="s">
        <v>897</v>
      </c>
      <c r="F179" s="116" t="s">
        <v>898</v>
      </c>
      <c r="G179" s="116" t="s">
        <v>178</v>
      </c>
      <c r="H179" s="116" t="s">
        <v>179</v>
      </c>
      <c r="I179" s="116" t="s">
        <v>970</v>
      </c>
      <c r="J179" s="116" t="s">
        <v>9</v>
      </c>
      <c r="K179" s="131" t="s">
        <v>971</v>
      </c>
      <c r="L179" s="116">
        <v>1</v>
      </c>
      <c r="M179" s="116" t="s">
        <v>182</v>
      </c>
      <c r="N179" s="116" t="s">
        <v>183</v>
      </c>
      <c r="O179" s="116" t="s">
        <v>184</v>
      </c>
      <c r="P179" s="116" t="s">
        <v>184</v>
      </c>
      <c r="Q179" s="116" t="s">
        <v>184</v>
      </c>
      <c r="R179" s="116" t="s">
        <v>184</v>
      </c>
      <c r="S179" s="116" t="s">
        <v>972</v>
      </c>
      <c r="T179" s="116" t="s">
        <v>973</v>
      </c>
      <c r="U179" s="116" t="s">
        <v>184</v>
      </c>
      <c r="V179" s="116" t="s">
        <v>184</v>
      </c>
      <c r="W179" s="116" t="s">
        <v>184</v>
      </c>
      <c r="X179" s="116" t="s">
        <v>187</v>
      </c>
      <c r="Y179" s="116" t="s">
        <v>188</v>
      </c>
      <c r="Z179" s="116" t="s">
        <v>250</v>
      </c>
      <c r="AA179" s="116" t="s">
        <v>205</v>
      </c>
      <c r="AB179" s="116" t="s">
        <v>191</v>
      </c>
      <c r="AC179" s="131" t="s">
        <v>974</v>
      </c>
      <c r="AD179" s="116" t="s">
        <v>193</v>
      </c>
      <c r="AE179" s="116" t="s">
        <v>194</v>
      </c>
      <c r="AF179" s="131" t="s">
        <v>903</v>
      </c>
      <c r="AG179" s="131" t="s">
        <v>975</v>
      </c>
      <c r="AH179" s="116">
        <v>149.54</v>
      </c>
      <c r="AI179" s="116">
        <v>150.6</v>
      </c>
      <c r="AJ179" s="116">
        <f>ROUND(AI179*(1+3.02%),2)</f>
        <v>155.15</v>
      </c>
      <c r="AK179" s="116">
        <f>+AJ179-AI179</f>
        <v>4.55000000000001</v>
      </c>
      <c r="AL179" s="116" t="s">
        <v>226</v>
      </c>
      <c r="AM179" s="116" t="s">
        <v>184</v>
      </c>
      <c r="AN179" s="116"/>
      <c r="AO179" s="116"/>
      <c r="AP179" s="116"/>
      <c r="AQ179" s="116"/>
      <c r="AR179" s="116"/>
      <c r="AS179" s="116"/>
      <c r="AT179" s="116"/>
      <c r="AU179" s="116"/>
      <c r="AV179" s="116"/>
      <c r="AW179" s="116"/>
      <c r="AX179" s="116"/>
      <c r="AY179" s="116"/>
      <c r="AZ179" s="116"/>
      <c r="BA179" s="289">
        <v>1</v>
      </c>
      <c r="BB179" s="289">
        <v>1</v>
      </c>
      <c r="BC179" s="315" t="s">
        <v>976</v>
      </c>
    </row>
    <row r="180" s="33" customFormat="1" ht="316" hidden="1" customHeight="1" spans="1:55">
      <c r="A180" s="98">
        <v>175</v>
      </c>
      <c r="B180" s="116" t="s">
        <v>72</v>
      </c>
      <c r="C180" s="116" t="s">
        <v>79</v>
      </c>
      <c r="D180" s="116" t="s">
        <v>242</v>
      </c>
      <c r="E180" s="116" t="s">
        <v>977</v>
      </c>
      <c r="F180" s="116" t="s">
        <v>898</v>
      </c>
      <c r="G180" s="116" t="s">
        <v>178</v>
      </c>
      <c r="H180" s="116" t="s">
        <v>327</v>
      </c>
      <c r="I180" s="116" t="s">
        <v>371</v>
      </c>
      <c r="J180" s="116" t="s">
        <v>9</v>
      </c>
      <c r="K180" s="131" t="s">
        <v>978</v>
      </c>
      <c r="L180" s="116">
        <v>1</v>
      </c>
      <c r="M180" s="116" t="s">
        <v>335</v>
      </c>
      <c r="N180" s="116" t="s">
        <v>187</v>
      </c>
      <c r="O180" s="116" t="s">
        <v>184</v>
      </c>
      <c r="P180" s="116" t="s">
        <v>184</v>
      </c>
      <c r="Q180" s="116" t="s">
        <v>184</v>
      </c>
      <c r="R180" s="116" t="s">
        <v>979</v>
      </c>
      <c r="S180" s="116" t="s">
        <v>184</v>
      </c>
      <c r="T180" s="116" t="s">
        <v>184</v>
      </c>
      <c r="U180" s="116" t="s">
        <v>184</v>
      </c>
      <c r="V180" s="116" t="s">
        <v>184</v>
      </c>
      <c r="W180" s="116" t="s">
        <v>184</v>
      </c>
      <c r="X180" s="116" t="s">
        <v>187</v>
      </c>
      <c r="Y180" s="116" t="s">
        <v>187</v>
      </c>
      <c r="Z180" s="116" t="s">
        <v>184</v>
      </c>
      <c r="AA180" s="116" t="s">
        <v>322</v>
      </c>
      <c r="AB180" s="116" t="s">
        <v>202</v>
      </c>
      <c r="AC180" s="131" t="s">
        <v>974</v>
      </c>
      <c r="AD180" s="116" t="s">
        <v>193</v>
      </c>
      <c r="AE180" s="116" t="s">
        <v>194</v>
      </c>
      <c r="AF180" s="131" t="s">
        <v>903</v>
      </c>
      <c r="AG180" s="131" t="s">
        <v>980</v>
      </c>
      <c r="AH180" s="116">
        <v>2691.87</v>
      </c>
      <c r="AI180" s="116">
        <v>2575.2</v>
      </c>
      <c r="AJ180" s="116">
        <f>ROUND(AI180*(1-1.27%),2)</f>
        <v>2542.49</v>
      </c>
      <c r="AK180" s="116">
        <f>+AJ180-AI180</f>
        <v>-32.71</v>
      </c>
      <c r="AL180" s="116" t="s">
        <v>228</v>
      </c>
      <c r="AM180" s="116" t="s">
        <v>184</v>
      </c>
      <c r="AN180" s="116">
        <v>15011.02</v>
      </c>
      <c r="AO180" s="116">
        <v>14484.46</v>
      </c>
      <c r="AP180" s="116">
        <v>-527</v>
      </c>
      <c r="AQ180" s="116" t="s">
        <v>228</v>
      </c>
      <c r="AR180" s="116">
        <v>1728.31</v>
      </c>
      <c r="AS180" s="116">
        <v>1764.57</v>
      </c>
      <c r="AT180" s="116">
        <v>37</v>
      </c>
      <c r="AU180" s="116" t="s">
        <v>226</v>
      </c>
      <c r="AV180" s="116">
        <v>15</v>
      </c>
      <c r="AW180" s="116">
        <v>6</v>
      </c>
      <c r="AX180" s="116">
        <v>9</v>
      </c>
      <c r="AY180" s="116" t="s">
        <v>226</v>
      </c>
      <c r="AZ180" s="116" t="s">
        <v>341</v>
      </c>
      <c r="BA180" s="167">
        <v>1</v>
      </c>
      <c r="BB180" s="167">
        <v>2</v>
      </c>
      <c r="BC180" s="308" t="s">
        <v>981</v>
      </c>
    </row>
    <row r="181" s="33" customFormat="1" ht="316" hidden="1" customHeight="1" spans="1:55">
      <c r="A181" s="98">
        <v>176</v>
      </c>
      <c r="B181" s="116" t="s">
        <v>72</v>
      </c>
      <c r="C181" s="116" t="s">
        <v>79</v>
      </c>
      <c r="D181" s="116" t="s">
        <v>242</v>
      </c>
      <c r="E181" s="116" t="s">
        <v>977</v>
      </c>
      <c r="F181" s="116" t="s">
        <v>898</v>
      </c>
      <c r="G181" s="116" t="s">
        <v>178</v>
      </c>
      <c r="H181" s="116" t="s">
        <v>327</v>
      </c>
      <c r="I181" s="116" t="s">
        <v>371</v>
      </c>
      <c r="J181" s="116" t="s">
        <v>9</v>
      </c>
      <c r="K181" s="131" t="s">
        <v>982</v>
      </c>
      <c r="L181" s="116">
        <v>1</v>
      </c>
      <c r="M181" s="116" t="s">
        <v>335</v>
      </c>
      <c r="N181" s="116" t="s">
        <v>187</v>
      </c>
      <c r="O181" s="116" t="s">
        <v>184</v>
      </c>
      <c r="P181" s="116" t="s">
        <v>184</v>
      </c>
      <c r="Q181" s="116" t="s">
        <v>184</v>
      </c>
      <c r="R181" s="116" t="s">
        <v>983</v>
      </c>
      <c r="S181" s="116" t="s">
        <v>184</v>
      </c>
      <c r="T181" s="116" t="s">
        <v>184</v>
      </c>
      <c r="U181" s="116" t="s">
        <v>184</v>
      </c>
      <c r="V181" s="116" t="s">
        <v>184</v>
      </c>
      <c r="W181" s="116" t="s">
        <v>184</v>
      </c>
      <c r="X181" s="116" t="s">
        <v>187</v>
      </c>
      <c r="Y181" s="116" t="s">
        <v>187</v>
      </c>
      <c r="Z181" s="116" t="s">
        <v>184</v>
      </c>
      <c r="AA181" s="116" t="s">
        <v>322</v>
      </c>
      <c r="AB181" s="116" t="s">
        <v>202</v>
      </c>
      <c r="AC181" s="131" t="s">
        <v>974</v>
      </c>
      <c r="AD181" s="116" t="s">
        <v>193</v>
      </c>
      <c r="AE181" s="116" t="s">
        <v>194</v>
      </c>
      <c r="AF181" s="131" t="s">
        <v>903</v>
      </c>
      <c r="AG181" s="131" t="s">
        <v>980</v>
      </c>
      <c r="AH181" s="116"/>
      <c r="AI181" s="116"/>
      <c r="AJ181" s="116"/>
      <c r="AK181" s="116"/>
      <c r="AL181" s="116"/>
      <c r="AM181" s="116"/>
      <c r="AN181" s="116"/>
      <c r="AO181" s="116"/>
      <c r="AP181" s="116"/>
      <c r="AQ181" s="116"/>
      <c r="AR181" s="116"/>
      <c r="AS181" s="116"/>
      <c r="AT181" s="116"/>
      <c r="AU181" s="116"/>
      <c r="AV181" s="116"/>
      <c r="AW181" s="116"/>
      <c r="AX181" s="116"/>
      <c r="AY181" s="116"/>
      <c r="AZ181" s="116" t="s">
        <v>341</v>
      </c>
      <c r="BA181" s="176">
        <v>1</v>
      </c>
      <c r="BB181" s="176"/>
      <c r="BC181" s="309"/>
    </row>
    <row r="182" s="33" customFormat="1" ht="202" hidden="1" customHeight="1" spans="1:55">
      <c r="A182" s="98">
        <v>177</v>
      </c>
      <c r="B182" s="116" t="s">
        <v>72</v>
      </c>
      <c r="C182" s="116" t="s">
        <v>80</v>
      </c>
      <c r="D182" s="116" t="s">
        <v>242</v>
      </c>
      <c r="E182" s="116" t="s">
        <v>984</v>
      </c>
      <c r="F182" s="116" t="s">
        <v>898</v>
      </c>
      <c r="G182" s="116" t="s">
        <v>178</v>
      </c>
      <c r="H182" s="116" t="s">
        <v>327</v>
      </c>
      <c r="I182" s="316" t="s">
        <v>391</v>
      </c>
      <c r="J182" s="116" t="s">
        <v>9</v>
      </c>
      <c r="K182" s="131" t="s">
        <v>985</v>
      </c>
      <c r="L182" s="116">
        <v>1</v>
      </c>
      <c r="M182" s="116" t="s">
        <v>335</v>
      </c>
      <c r="N182" s="116" t="s">
        <v>187</v>
      </c>
      <c r="O182" s="116" t="s">
        <v>184</v>
      </c>
      <c r="P182" s="116" t="s">
        <v>184</v>
      </c>
      <c r="Q182" s="116" t="s">
        <v>184</v>
      </c>
      <c r="R182" s="116" t="s">
        <v>187</v>
      </c>
      <c r="S182" s="116" t="s">
        <v>184</v>
      </c>
      <c r="T182" s="116" t="s">
        <v>184</v>
      </c>
      <c r="U182" s="116" t="s">
        <v>184</v>
      </c>
      <c r="V182" s="116" t="s">
        <v>184</v>
      </c>
      <c r="W182" s="116" t="s">
        <v>184</v>
      </c>
      <c r="X182" s="116" t="s">
        <v>187</v>
      </c>
      <c r="Y182" s="116" t="s">
        <v>187</v>
      </c>
      <c r="Z182" s="116" t="s">
        <v>184</v>
      </c>
      <c r="AA182" s="116" t="s">
        <v>322</v>
      </c>
      <c r="AB182" s="116" t="s">
        <v>202</v>
      </c>
      <c r="AC182" s="131" t="s">
        <v>974</v>
      </c>
      <c r="AD182" s="116" t="s">
        <v>193</v>
      </c>
      <c r="AE182" s="116" t="s">
        <v>194</v>
      </c>
      <c r="AF182" s="131" t="s">
        <v>903</v>
      </c>
      <c r="AG182" s="131" t="s">
        <v>980</v>
      </c>
      <c r="AH182" s="116">
        <v>1872.04</v>
      </c>
      <c r="AI182" s="116">
        <v>1726.37</v>
      </c>
      <c r="AJ182" s="116">
        <f>ROUND(AI182*(1-3.13%),2)</f>
        <v>1672.33</v>
      </c>
      <c r="AK182" s="116">
        <f>+AJ182-AI182</f>
        <v>-54.04</v>
      </c>
      <c r="AL182" s="116" t="s">
        <v>228</v>
      </c>
      <c r="AM182" s="116" t="s">
        <v>184</v>
      </c>
      <c r="AN182" s="116">
        <v>11242.65</v>
      </c>
      <c r="AO182" s="116">
        <v>10614.43</v>
      </c>
      <c r="AP182" s="116">
        <v>-629</v>
      </c>
      <c r="AQ182" s="116" t="s">
        <v>228</v>
      </c>
      <c r="AR182" s="116">
        <v>958.32</v>
      </c>
      <c r="AS182" s="116">
        <v>1014.87175028357</v>
      </c>
      <c r="AT182" s="116">
        <v>57</v>
      </c>
      <c r="AU182" s="116" t="s">
        <v>226</v>
      </c>
      <c r="AV182" s="116">
        <v>2</v>
      </c>
      <c r="AW182" s="116">
        <v>12</v>
      </c>
      <c r="AX182" s="116">
        <v>-10</v>
      </c>
      <c r="AY182" s="116" t="s">
        <v>228</v>
      </c>
      <c r="AZ182" s="116" t="s">
        <v>215</v>
      </c>
      <c r="BA182" s="238">
        <v>1</v>
      </c>
      <c r="BB182" s="238">
        <v>1</v>
      </c>
      <c r="BC182" s="126" t="s">
        <v>986</v>
      </c>
    </row>
    <row r="183" s="33" customFormat="1" ht="225" hidden="1" customHeight="1" spans="1:55">
      <c r="A183" s="98">
        <v>178</v>
      </c>
      <c r="B183" s="116" t="s">
        <v>72</v>
      </c>
      <c r="C183" s="116" t="s">
        <v>81</v>
      </c>
      <c r="D183" s="116" t="s">
        <v>242</v>
      </c>
      <c r="E183" s="116" t="s">
        <v>987</v>
      </c>
      <c r="F183" s="116" t="s">
        <v>898</v>
      </c>
      <c r="G183" s="116" t="s">
        <v>178</v>
      </c>
      <c r="H183" s="116" t="s">
        <v>179</v>
      </c>
      <c r="I183" s="116" t="s">
        <v>846</v>
      </c>
      <c r="J183" s="116" t="s">
        <v>9</v>
      </c>
      <c r="K183" s="131" t="s">
        <v>988</v>
      </c>
      <c r="L183" s="116">
        <v>1</v>
      </c>
      <c r="M183" s="116" t="s">
        <v>182</v>
      </c>
      <c r="N183" s="116" t="s">
        <v>183</v>
      </c>
      <c r="O183" s="116" t="s">
        <v>184</v>
      </c>
      <c r="P183" s="116" t="s">
        <v>184</v>
      </c>
      <c r="Q183" s="116" t="s">
        <v>184</v>
      </c>
      <c r="R183" s="116" t="s">
        <v>184</v>
      </c>
      <c r="S183" s="116" t="s">
        <v>989</v>
      </c>
      <c r="T183" s="116" t="s">
        <v>990</v>
      </c>
      <c r="U183" s="116" t="s">
        <v>184</v>
      </c>
      <c r="V183" s="116" t="s">
        <v>184</v>
      </c>
      <c r="W183" s="116" t="s">
        <v>184</v>
      </c>
      <c r="X183" s="116" t="s">
        <v>187</v>
      </c>
      <c r="Y183" s="116" t="s">
        <v>188</v>
      </c>
      <c r="Z183" s="116" t="s">
        <v>250</v>
      </c>
      <c r="AA183" s="116" t="s">
        <v>205</v>
      </c>
      <c r="AB183" s="116" t="s">
        <v>202</v>
      </c>
      <c r="AC183" s="131" t="s">
        <v>991</v>
      </c>
      <c r="AD183" s="116" t="s">
        <v>193</v>
      </c>
      <c r="AE183" s="116" t="s">
        <v>992</v>
      </c>
      <c r="AF183" s="131" t="s">
        <v>903</v>
      </c>
      <c r="AG183" s="131" t="s">
        <v>993</v>
      </c>
      <c r="AH183" s="116">
        <v>257.35</v>
      </c>
      <c r="AI183" s="116">
        <v>271.69</v>
      </c>
      <c r="AJ183" s="116">
        <f>ROUND(AI183*(1+3.21%),2)</f>
        <v>280.41</v>
      </c>
      <c r="AK183" s="116">
        <f>+AJ183-AI183</f>
        <v>8.72000000000003</v>
      </c>
      <c r="AL183" s="116" t="s">
        <v>226</v>
      </c>
      <c r="AM183" s="116" t="s">
        <v>184</v>
      </c>
      <c r="AN183" s="116">
        <v>1315.04</v>
      </c>
      <c r="AO183" s="116">
        <v>1553.41</v>
      </c>
      <c r="AP183" s="116">
        <v>238</v>
      </c>
      <c r="AQ183" s="116" t="s">
        <v>226</v>
      </c>
      <c r="AR183" s="116">
        <v>-877.44</v>
      </c>
      <c r="AS183" s="116">
        <v>-824.39</v>
      </c>
      <c r="AT183" s="116">
        <v>53</v>
      </c>
      <c r="AU183" s="116" t="s">
        <v>226</v>
      </c>
      <c r="AV183" s="116">
        <v>1</v>
      </c>
      <c r="AW183" s="116">
        <v>0</v>
      </c>
      <c r="AX183" s="116">
        <v>1</v>
      </c>
      <c r="AY183" s="116" t="s">
        <v>226</v>
      </c>
      <c r="AZ183" s="116" t="s">
        <v>215</v>
      </c>
      <c r="BA183" s="289">
        <v>1</v>
      </c>
      <c r="BB183" s="317">
        <v>1</v>
      </c>
      <c r="BC183" s="318" t="s">
        <v>994</v>
      </c>
    </row>
    <row r="184" s="33" customFormat="1" ht="316" hidden="1" customHeight="1" spans="1:55">
      <c r="A184" s="98">
        <v>179</v>
      </c>
      <c r="B184" s="116" t="s">
        <v>72</v>
      </c>
      <c r="C184" s="116" t="s">
        <v>82</v>
      </c>
      <c r="D184" s="116" t="s">
        <v>242</v>
      </c>
      <c r="E184" s="116" t="s">
        <v>897</v>
      </c>
      <c r="F184" s="116" t="s">
        <v>898</v>
      </c>
      <c r="G184" s="116" t="s">
        <v>178</v>
      </c>
      <c r="H184" s="319" t="s">
        <v>207</v>
      </c>
      <c r="I184" s="116" t="s">
        <v>995</v>
      </c>
      <c r="J184" s="116" t="s">
        <v>9</v>
      </c>
      <c r="K184" s="131" t="s">
        <v>996</v>
      </c>
      <c r="L184" s="319">
        <v>1</v>
      </c>
      <c r="M184" s="116" t="s">
        <v>199</v>
      </c>
      <c r="N184" s="116" t="s">
        <v>200</v>
      </c>
      <c r="O184" s="116" t="s">
        <v>184</v>
      </c>
      <c r="P184" s="116" t="s">
        <v>184</v>
      </c>
      <c r="Q184" s="116" t="s">
        <v>184</v>
      </c>
      <c r="R184" s="116" t="s">
        <v>184</v>
      </c>
      <c r="S184" s="116" t="s">
        <v>184</v>
      </c>
      <c r="T184" s="116" t="s">
        <v>997</v>
      </c>
      <c r="U184" s="116" t="s">
        <v>184</v>
      </c>
      <c r="V184" s="116" t="s">
        <v>184</v>
      </c>
      <c r="W184" s="116" t="s">
        <v>184</v>
      </c>
      <c r="X184" s="116" t="s">
        <v>187</v>
      </c>
      <c r="Y184" s="116" t="s">
        <v>188</v>
      </c>
      <c r="Z184" s="116" t="s">
        <v>250</v>
      </c>
      <c r="AA184" s="116" t="s">
        <v>190</v>
      </c>
      <c r="AB184" s="116" t="s">
        <v>191</v>
      </c>
      <c r="AC184" s="131" t="s">
        <v>998</v>
      </c>
      <c r="AD184" s="116" t="s">
        <v>193</v>
      </c>
      <c r="AE184" s="116" t="s">
        <v>194</v>
      </c>
      <c r="AF184" s="131" t="s">
        <v>903</v>
      </c>
      <c r="AG184" s="131" t="s">
        <v>999</v>
      </c>
      <c r="AH184" s="116">
        <v>2458.71</v>
      </c>
      <c r="AI184" s="116">
        <v>2581.64</v>
      </c>
      <c r="AJ184" s="116">
        <f>ROUND(AI184*(1+5.29%),2)</f>
        <v>2718.21</v>
      </c>
      <c r="AK184" s="116">
        <f>+AJ184-AI184</f>
        <v>136.57</v>
      </c>
      <c r="AL184" s="116" t="s">
        <v>226</v>
      </c>
      <c r="AM184" s="116" t="s">
        <v>184</v>
      </c>
      <c r="AN184" s="116">
        <v>14041.77</v>
      </c>
      <c r="AO184" s="116">
        <v>14825</v>
      </c>
      <c r="AP184" s="116">
        <v>783</v>
      </c>
      <c r="AQ184" s="116" t="s">
        <v>226</v>
      </c>
      <c r="AR184" s="116">
        <v>1677.12</v>
      </c>
      <c r="AS184" s="116">
        <v>1773.00014208005</v>
      </c>
      <c r="AT184" s="116">
        <v>96</v>
      </c>
      <c r="AU184" s="116" t="s">
        <v>226</v>
      </c>
      <c r="AV184" s="116">
        <v>4</v>
      </c>
      <c r="AW184" s="116">
        <v>3</v>
      </c>
      <c r="AX184" s="116">
        <v>1</v>
      </c>
      <c r="AY184" s="116" t="s">
        <v>228</v>
      </c>
      <c r="AZ184" s="116" t="s">
        <v>215</v>
      </c>
      <c r="BA184" s="167">
        <v>1</v>
      </c>
      <c r="BB184" s="132">
        <v>4</v>
      </c>
      <c r="BC184" s="320" t="s">
        <v>1000</v>
      </c>
    </row>
    <row r="185" s="33" customFormat="1" ht="316" hidden="1" customHeight="1" spans="1:55">
      <c r="A185" s="98">
        <v>180</v>
      </c>
      <c r="B185" s="116" t="s">
        <v>72</v>
      </c>
      <c r="C185" s="116" t="s">
        <v>82</v>
      </c>
      <c r="D185" s="116" t="s">
        <v>242</v>
      </c>
      <c r="E185" s="116" t="s">
        <v>897</v>
      </c>
      <c r="F185" s="116" t="s">
        <v>898</v>
      </c>
      <c r="G185" s="116" t="s">
        <v>178</v>
      </c>
      <c r="H185" s="319" t="s">
        <v>207</v>
      </c>
      <c r="I185" s="116" t="s">
        <v>1001</v>
      </c>
      <c r="J185" s="116" t="s">
        <v>9</v>
      </c>
      <c r="K185" s="131" t="s">
        <v>1002</v>
      </c>
      <c r="L185" s="319">
        <v>1</v>
      </c>
      <c r="M185" s="116" t="s">
        <v>182</v>
      </c>
      <c r="N185" s="116" t="s">
        <v>183</v>
      </c>
      <c r="O185" s="116" t="s">
        <v>184</v>
      </c>
      <c r="P185" s="116" t="s">
        <v>184</v>
      </c>
      <c r="Q185" s="116" t="s">
        <v>184</v>
      </c>
      <c r="R185" s="116" t="s">
        <v>184</v>
      </c>
      <c r="S185" s="116" t="s">
        <v>1003</v>
      </c>
      <c r="T185" s="116" t="s">
        <v>1004</v>
      </c>
      <c r="U185" s="116" t="s">
        <v>184</v>
      </c>
      <c r="V185" s="116" t="s">
        <v>184</v>
      </c>
      <c r="W185" s="116" t="s">
        <v>184</v>
      </c>
      <c r="X185" s="116" t="s">
        <v>187</v>
      </c>
      <c r="Y185" s="116" t="s">
        <v>188</v>
      </c>
      <c r="Z185" s="116" t="s">
        <v>250</v>
      </c>
      <c r="AA185" s="116" t="s">
        <v>190</v>
      </c>
      <c r="AB185" s="116" t="s">
        <v>191</v>
      </c>
      <c r="AC185" s="131" t="s">
        <v>1005</v>
      </c>
      <c r="AD185" s="116" t="s">
        <v>193</v>
      </c>
      <c r="AE185" s="116" t="s">
        <v>194</v>
      </c>
      <c r="AF185" s="131" t="s">
        <v>903</v>
      </c>
      <c r="AG185" s="131" t="s">
        <v>999</v>
      </c>
      <c r="AH185" s="116"/>
      <c r="AI185" s="116"/>
      <c r="AJ185" s="116"/>
      <c r="AK185" s="116"/>
      <c r="AL185" s="116"/>
      <c r="AM185" s="116"/>
      <c r="AN185" s="116"/>
      <c r="AO185" s="116"/>
      <c r="AP185" s="116"/>
      <c r="AQ185" s="116"/>
      <c r="AR185" s="116"/>
      <c r="AS185" s="116"/>
      <c r="AT185" s="116"/>
      <c r="AU185" s="116"/>
      <c r="AV185" s="116"/>
      <c r="AW185" s="116"/>
      <c r="AX185" s="116"/>
      <c r="AY185" s="116"/>
      <c r="AZ185" s="116" t="s">
        <v>215</v>
      </c>
      <c r="BA185" s="132">
        <v>1</v>
      </c>
      <c r="BB185" s="132"/>
      <c r="BC185" s="320"/>
    </row>
    <row r="186" s="33" customFormat="1" ht="316" hidden="1" customHeight="1" spans="1:55">
      <c r="A186" s="98">
        <v>181</v>
      </c>
      <c r="B186" s="116" t="s">
        <v>72</v>
      </c>
      <c r="C186" s="116" t="s">
        <v>82</v>
      </c>
      <c r="D186" s="116" t="s">
        <v>242</v>
      </c>
      <c r="E186" s="116" t="s">
        <v>897</v>
      </c>
      <c r="F186" s="116" t="s">
        <v>898</v>
      </c>
      <c r="G186" s="116" t="s">
        <v>178</v>
      </c>
      <c r="H186" s="319" t="s">
        <v>207</v>
      </c>
      <c r="I186" s="116" t="s">
        <v>1006</v>
      </c>
      <c r="J186" s="116" t="s">
        <v>9</v>
      </c>
      <c r="K186" s="131" t="s">
        <v>1007</v>
      </c>
      <c r="L186" s="319">
        <v>1</v>
      </c>
      <c r="M186" s="116" t="s">
        <v>182</v>
      </c>
      <c r="N186" s="116" t="s">
        <v>183</v>
      </c>
      <c r="O186" s="116" t="s">
        <v>184</v>
      </c>
      <c r="P186" s="116" t="s">
        <v>184</v>
      </c>
      <c r="Q186" s="116" t="s">
        <v>184</v>
      </c>
      <c r="R186" s="116" t="s">
        <v>184</v>
      </c>
      <c r="S186" s="116" t="s">
        <v>1008</v>
      </c>
      <c r="T186" s="116" t="s">
        <v>1009</v>
      </c>
      <c r="U186" s="116" t="s">
        <v>184</v>
      </c>
      <c r="V186" s="116" t="s">
        <v>184</v>
      </c>
      <c r="W186" s="116" t="s">
        <v>184</v>
      </c>
      <c r="X186" s="116" t="s">
        <v>187</v>
      </c>
      <c r="Y186" s="116" t="s">
        <v>188</v>
      </c>
      <c r="Z186" s="116" t="s">
        <v>250</v>
      </c>
      <c r="AA186" s="116" t="s">
        <v>205</v>
      </c>
      <c r="AB186" s="116" t="s">
        <v>191</v>
      </c>
      <c r="AC186" s="131" t="s">
        <v>1010</v>
      </c>
      <c r="AD186" s="116" t="s">
        <v>193</v>
      </c>
      <c r="AE186" s="116" t="s">
        <v>194</v>
      </c>
      <c r="AF186" s="131" t="s">
        <v>903</v>
      </c>
      <c r="AG186" s="131" t="s">
        <v>999</v>
      </c>
      <c r="AH186" s="116"/>
      <c r="AI186" s="116"/>
      <c r="AJ186" s="116"/>
      <c r="AK186" s="116"/>
      <c r="AL186" s="116"/>
      <c r="AM186" s="116"/>
      <c r="AN186" s="116"/>
      <c r="AO186" s="116"/>
      <c r="AP186" s="116"/>
      <c r="AQ186" s="116"/>
      <c r="AR186" s="116"/>
      <c r="AS186" s="116"/>
      <c r="AT186" s="116"/>
      <c r="AU186" s="116"/>
      <c r="AV186" s="116"/>
      <c r="AW186" s="116"/>
      <c r="AX186" s="116"/>
      <c r="AY186" s="116"/>
      <c r="AZ186" s="116" t="s">
        <v>215</v>
      </c>
      <c r="BA186" s="176">
        <v>1</v>
      </c>
      <c r="BB186" s="132"/>
      <c r="BC186" s="320"/>
    </row>
    <row r="187" s="33" customFormat="1" ht="316" hidden="1" customHeight="1" spans="1:55">
      <c r="A187" s="98">
        <v>182</v>
      </c>
      <c r="B187" s="116" t="s">
        <v>72</v>
      </c>
      <c r="C187" s="116" t="s">
        <v>82</v>
      </c>
      <c r="D187" s="116" t="s">
        <v>242</v>
      </c>
      <c r="E187" s="116" t="s">
        <v>897</v>
      </c>
      <c r="F187" s="116" t="s">
        <v>898</v>
      </c>
      <c r="G187" s="116" t="s">
        <v>178</v>
      </c>
      <c r="H187" s="116" t="s">
        <v>207</v>
      </c>
      <c r="I187" s="116" t="s">
        <v>1011</v>
      </c>
      <c r="J187" s="116" t="s">
        <v>9</v>
      </c>
      <c r="K187" s="131" t="s">
        <v>1012</v>
      </c>
      <c r="L187" s="116">
        <v>1</v>
      </c>
      <c r="M187" s="116" t="s">
        <v>199</v>
      </c>
      <c r="N187" s="116" t="s">
        <v>200</v>
      </c>
      <c r="O187" s="116" t="s">
        <v>184</v>
      </c>
      <c r="P187" s="116" t="s">
        <v>184</v>
      </c>
      <c r="Q187" s="116" t="s">
        <v>184</v>
      </c>
      <c r="R187" s="116" t="s">
        <v>184</v>
      </c>
      <c r="S187" s="116" t="s">
        <v>184</v>
      </c>
      <c r="T187" s="116" t="s">
        <v>184</v>
      </c>
      <c r="U187" s="116" t="s">
        <v>184</v>
      </c>
      <c r="V187" s="116" t="s">
        <v>184</v>
      </c>
      <c r="W187" s="116" t="s">
        <v>1013</v>
      </c>
      <c r="X187" s="116" t="s">
        <v>187</v>
      </c>
      <c r="Y187" s="116" t="s">
        <v>187</v>
      </c>
      <c r="Z187" s="116" t="s">
        <v>184</v>
      </c>
      <c r="AA187" s="109" t="s">
        <v>187</v>
      </c>
      <c r="AB187" s="116" t="s">
        <v>191</v>
      </c>
      <c r="AC187" s="116" t="s">
        <v>903</v>
      </c>
      <c r="AD187" s="116" t="s">
        <v>193</v>
      </c>
      <c r="AE187" s="116" t="s">
        <v>194</v>
      </c>
      <c r="AF187" s="131" t="s">
        <v>903</v>
      </c>
      <c r="AG187" s="131" t="s">
        <v>920</v>
      </c>
      <c r="AH187" s="116"/>
      <c r="AI187" s="116"/>
      <c r="AJ187" s="116"/>
      <c r="AK187" s="116"/>
      <c r="AL187" s="116"/>
      <c r="AM187" s="116"/>
      <c r="AN187" s="116"/>
      <c r="AO187" s="116"/>
      <c r="AP187" s="116"/>
      <c r="AQ187" s="116"/>
      <c r="AR187" s="116"/>
      <c r="AS187" s="116"/>
      <c r="AT187" s="116"/>
      <c r="AU187" s="116"/>
      <c r="AV187" s="116"/>
      <c r="AW187" s="116"/>
      <c r="AX187" s="116"/>
      <c r="AY187" s="116"/>
      <c r="AZ187" s="116" t="s">
        <v>215</v>
      </c>
      <c r="BA187" s="305">
        <v>1</v>
      </c>
      <c r="BB187" s="176"/>
      <c r="BC187" s="309"/>
    </row>
    <row r="188" s="33" customFormat="1" ht="316" hidden="1" customHeight="1" spans="1:55">
      <c r="A188" s="98">
        <v>183</v>
      </c>
      <c r="B188" s="116" t="s">
        <v>72</v>
      </c>
      <c r="C188" s="116" t="s">
        <v>83</v>
      </c>
      <c r="D188" s="116" t="s">
        <v>242</v>
      </c>
      <c r="E188" s="116" t="s">
        <v>897</v>
      </c>
      <c r="F188" s="116" t="s">
        <v>898</v>
      </c>
      <c r="G188" s="116" t="s">
        <v>178</v>
      </c>
      <c r="H188" s="116" t="s">
        <v>207</v>
      </c>
      <c r="I188" s="116" t="s">
        <v>826</v>
      </c>
      <c r="J188" s="116" t="s">
        <v>9</v>
      </c>
      <c r="K188" s="131" t="s">
        <v>1014</v>
      </c>
      <c r="L188" s="116">
        <v>1</v>
      </c>
      <c r="M188" s="116" t="s">
        <v>182</v>
      </c>
      <c r="N188" s="116" t="s">
        <v>183</v>
      </c>
      <c r="O188" s="116" t="s">
        <v>184</v>
      </c>
      <c r="P188" s="116" t="s">
        <v>184</v>
      </c>
      <c r="Q188" s="116" t="s">
        <v>184</v>
      </c>
      <c r="R188" s="116" t="s">
        <v>184</v>
      </c>
      <c r="S188" s="116" t="s">
        <v>184</v>
      </c>
      <c r="T188" s="116" t="s">
        <v>184</v>
      </c>
      <c r="U188" s="116" t="s">
        <v>184</v>
      </c>
      <c r="V188" s="116" t="s">
        <v>1015</v>
      </c>
      <c r="W188" s="116" t="s">
        <v>1016</v>
      </c>
      <c r="X188" s="116" t="s">
        <v>187</v>
      </c>
      <c r="Y188" s="116" t="s">
        <v>187</v>
      </c>
      <c r="Z188" s="116" t="s">
        <v>184</v>
      </c>
      <c r="AA188" s="109" t="s">
        <v>187</v>
      </c>
      <c r="AB188" s="116" t="s">
        <v>202</v>
      </c>
      <c r="AC188" s="131" t="s">
        <v>1017</v>
      </c>
      <c r="AD188" s="116" t="s">
        <v>193</v>
      </c>
      <c r="AE188" s="116" t="s">
        <v>194</v>
      </c>
      <c r="AF188" s="131" t="s">
        <v>903</v>
      </c>
      <c r="AG188" s="131" t="s">
        <v>920</v>
      </c>
      <c r="AH188" s="116">
        <v>255.21</v>
      </c>
      <c r="AI188" s="116">
        <v>274.42</v>
      </c>
      <c r="AJ188" s="116">
        <f>ROUND(AI188*(1+3%),2)</f>
        <v>282.65</v>
      </c>
      <c r="AK188" s="116">
        <f>+AJ188-AI188</f>
        <v>8.22999999999996</v>
      </c>
      <c r="AL188" s="116" t="s">
        <v>226</v>
      </c>
      <c r="AM188" s="116" t="s">
        <v>184</v>
      </c>
      <c r="AN188" s="116">
        <v>1130.5</v>
      </c>
      <c r="AO188" s="116">
        <v>1192</v>
      </c>
      <c r="AP188" s="116">
        <v>61</v>
      </c>
      <c r="AQ188" s="116" t="s">
        <v>228</v>
      </c>
      <c r="AR188" s="116">
        <v>5.5</v>
      </c>
      <c r="AS188" s="116">
        <v>6.5</v>
      </c>
      <c r="AT188" s="116">
        <v>1</v>
      </c>
      <c r="AU188" s="116" t="s">
        <v>226</v>
      </c>
      <c r="AV188" s="116">
        <v>1</v>
      </c>
      <c r="AW188" s="116">
        <v>0</v>
      </c>
      <c r="AX188" s="116">
        <v>1</v>
      </c>
      <c r="AY188" s="116" t="s">
        <v>228</v>
      </c>
      <c r="AZ188" s="116" t="s">
        <v>215</v>
      </c>
      <c r="BA188" s="167">
        <v>1</v>
      </c>
      <c r="BB188" s="207">
        <v>2</v>
      </c>
      <c r="BC188" s="310" t="s">
        <v>1018</v>
      </c>
    </row>
    <row r="189" s="33" customFormat="1" ht="316" hidden="1" customHeight="1" spans="1:55">
      <c r="A189" s="98">
        <v>184</v>
      </c>
      <c r="B189" s="116" t="s">
        <v>72</v>
      </c>
      <c r="C189" s="116" t="s">
        <v>83</v>
      </c>
      <c r="D189" s="116" t="s">
        <v>242</v>
      </c>
      <c r="E189" s="116" t="s">
        <v>897</v>
      </c>
      <c r="F189" s="116" t="s">
        <v>898</v>
      </c>
      <c r="G189" s="116" t="s">
        <v>178</v>
      </c>
      <c r="H189" s="116" t="s">
        <v>179</v>
      </c>
      <c r="I189" s="116" t="s">
        <v>899</v>
      </c>
      <c r="J189" s="116" t="s">
        <v>9</v>
      </c>
      <c r="K189" s="131" t="s">
        <v>900</v>
      </c>
      <c r="L189" s="116">
        <v>1</v>
      </c>
      <c r="M189" s="116" t="s">
        <v>182</v>
      </c>
      <c r="N189" s="116" t="s">
        <v>183</v>
      </c>
      <c r="O189" s="116" t="s">
        <v>184</v>
      </c>
      <c r="P189" s="116" t="s">
        <v>184</v>
      </c>
      <c r="Q189" s="116" t="s">
        <v>184</v>
      </c>
      <c r="R189" s="116" t="s">
        <v>184</v>
      </c>
      <c r="S189" s="116" t="s">
        <v>901</v>
      </c>
      <c r="T189" s="116" t="s">
        <v>555</v>
      </c>
      <c r="U189" s="116" t="s">
        <v>184</v>
      </c>
      <c r="V189" s="116" t="s">
        <v>184</v>
      </c>
      <c r="W189" s="116" t="s">
        <v>184</v>
      </c>
      <c r="X189" s="116" t="s">
        <v>187</v>
      </c>
      <c r="Y189" s="116" t="s">
        <v>188</v>
      </c>
      <c r="Z189" s="116" t="s">
        <v>240</v>
      </c>
      <c r="AA189" s="116" t="s">
        <v>205</v>
      </c>
      <c r="AB189" s="116" t="s">
        <v>202</v>
      </c>
      <c r="AC189" s="131" t="s">
        <v>968</v>
      </c>
      <c r="AD189" s="116" t="s">
        <v>193</v>
      </c>
      <c r="AE189" s="116" t="s">
        <v>194</v>
      </c>
      <c r="AF189" s="131" t="s">
        <v>903</v>
      </c>
      <c r="AG189" s="116"/>
      <c r="AH189" s="116"/>
      <c r="AI189" s="116"/>
      <c r="AJ189" s="116"/>
      <c r="AK189" s="116"/>
      <c r="AL189" s="116"/>
      <c r="AM189" s="116"/>
      <c r="AN189" s="116"/>
      <c r="AO189" s="116"/>
      <c r="AP189" s="116"/>
      <c r="AQ189" s="116"/>
      <c r="AR189" s="116"/>
      <c r="AS189" s="116"/>
      <c r="AT189" s="116"/>
      <c r="AU189" s="116"/>
      <c r="AV189" s="116"/>
      <c r="AW189" s="116"/>
      <c r="AX189" s="116"/>
      <c r="AY189" s="116"/>
      <c r="AZ189" s="116" t="s">
        <v>215</v>
      </c>
      <c r="BA189" s="176">
        <v>1</v>
      </c>
      <c r="BB189" s="220"/>
      <c r="BC189" s="307"/>
    </row>
    <row r="190" s="33" customFormat="1" ht="316" hidden="1" customHeight="1" spans="1:55">
      <c r="A190" s="98">
        <v>185</v>
      </c>
      <c r="B190" s="116" t="s">
        <v>72</v>
      </c>
      <c r="C190" s="116" t="s">
        <v>84</v>
      </c>
      <c r="D190" s="116" t="s">
        <v>242</v>
      </c>
      <c r="E190" s="116" t="s">
        <v>897</v>
      </c>
      <c r="F190" s="116" t="s">
        <v>898</v>
      </c>
      <c r="G190" s="116" t="s">
        <v>178</v>
      </c>
      <c r="H190" s="116" t="s">
        <v>179</v>
      </c>
      <c r="I190" s="116" t="s">
        <v>1019</v>
      </c>
      <c r="J190" s="116" t="s">
        <v>9</v>
      </c>
      <c r="K190" s="131" t="s">
        <v>1020</v>
      </c>
      <c r="L190" s="116">
        <v>1</v>
      </c>
      <c r="M190" s="116" t="s">
        <v>182</v>
      </c>
      <c r="N190" s="116" t="s">
        <v>183</v>
      </c>
      <c r="O190" s="116" t="s">
        <v>184</v>
      </c>
      <c r="P190" s="116" t="s">
        <v>184</v>
      </c>
      <c r="Q190" s="116" t="s">
        <v>184</v>
      </c>
      <c r="R190" s="116" t="s">
        <v>184</v>
      </c>
      <c r="S190" s="116" t="s">
        <v>1021</v>
      </c>
      <c r="T190" s="116" t="s">
        <v>1022</v>
      </c>
      <c r="U190" s="116" t="s">
        <v>184</v>
      </c>
      <c r="V190" s="116" t="s">
        <v>184</v>
      </c>
      <c r="W190" s="116" t="s">
        <v>184</v>
      </c>
      <c r="X190" s="116" t="s">
        <v>187</v>
      </c>
      <c r="Y190" s="116" t="s">
        <v>188</v>
      </c>
      <c r="Z190" s="116" t="s">
        <v>240</v>
      </c>
      <c r="AA190" s="116" t="s">
        <v>205</v>
      </c>
      <c r="AB190" s="116" t="s">
        <v>191</v>
      </c>
      <c r="AC190" s="131" t="s">
        <v>1023</v>
      </c>
      <c r="AD190" s="116" t="s">
        <v>193</v>
      </c>
      <c r="AE190" s="116" t="s">
        <v>194</v>
      </c>
      <c r="AF190" s="131" t="s">
        <v>903</v>
      </c>
      <c r="AG190" s="116"/>
      <c r="AH190" s="116">
        <v>462.91</v>
      </c>
      <c r="AI190" s="116">
        <v>560.1</v>
      </c>
      <c r="AJ190" s="116">
        <f>ROUND(AI190*(1+3.23%),2)</f>
        <v>578.19</v>
      </c>
      <c r="AK190" s="116">
        <f>+AJ190-AI190</f>
        <v>18.09</v>
      </c>
      <c r="AL190" s="116" t="s">
        <v>226</v>
      </c>
      <c r="AM190" s="116" t="s">
        <v>184</v>
      </c>
      <c r="AN190" s="116">
        <v>6019.6</v>
      </c>
      <c r="AO190" s="116">
        <v>7115.78</v>
      </c>
      <c r="AP190" s="116">
        <v>1096</v>
      </c>
      <c r="AQ190" s="116" t="s">
        <v>226</v>
      </c>
      <c r="AR190" s="116">
        <v>242.26</v>
      </c>
      <c r="AS190" s="116">
        <v>300.12</v>
      </c>
      <c r="AT190" s="116">
        <v>58</v>
      </c>
      <c r="AU190" s="116" t="s">
        <v>226</v>
      </c>
      <c r="AV190" s="116">
        <v>7</v>
      </c>
      <c r="AW190" s="116">
        <v>7</v>
      </c>
      <c r="AX190" s="116">
        <v>0</v>
      </c>
      <c r="AY190" s="116" t="s">
        <v>228</v>
      </c>
      <c r="AZ190" s="116" t="s">
        <v>215</v>
      </c>
      <c r="BA190" s="167">
        <v>1</v>
      </c>
      <c r="BB190" s="167">
        <v>2</v>
      </c>
      <c r="BC190" s="308" t="s">
        <v>1024</v>
      </c>
    </row>
    <row r="191" s="33" customFormat="1" ht="316" hidden="1" customHeight="1" spans="1:55">
      <c r="A191" s="98">
        <v>186</v>
      </c>
      <c r="B191" s="116" t="s">
        <v>72</v>
      </c>
      <c r="C191" s="116" t="s">
        <v>84</v>
      </c>
      <c r="D191" s="116" t="s">
        <v>242</v>
      </c>
      <c r="E191" s="116" t="s">
        <v>897</v>
      </c>
      <c r="F191" s="116" t="s">
        <v>898</v>
      </c>
      <c r="G191" s="116" t="s">
        <v>178</v>
      </c>
      <c r="H191" s="116" t="s">
        <v>179</v>
      </c>
      <c r="I191" s="116" t="s">
        <v>1025</v>
      </c>
      <c r="J191" s="116" t="s">
        <v>9</v>
      </c>
      <c r="K191" s="131" t="s">
        <v>1026</v>
      </c>
      <c r="L191" s="116">
        <v>1</v>
      </c>
      <c r="M191" s="116" t="s">
        <v>182</v>
      </c>
      <c r="N191" s="116" t="s">
        <v>183</v>
      </c>
      <c r="O191" s="116" t="s">
        <v>184</v>
      </c>
      <c r="P191" s="116" t="s">
        <v>184</v>
      </c>
      <c r="Q191" s="116" t="s">
        <v>184</v>
      </c>
      <c r="R191" s="116" t="s">
        <v>184</v>
      </c>
      <c r="S191" s="116" t="s">
        <v>1027</v>
      </c>
      <c r="T191" s="116" t="s">
        <v>1028</v>
      </c>
      <c r="U191" s="116" t="s">
        <v>184</v>
      </c>
      <c r="V191" s="116" t="s">
        <v>184</v>
      </c>
      <c r="W191" s="116" t="s">
        <v>184</v>
      </c>
      <c r="X191" s="116" t="s">
        <v>187</v>
      </c>
      <c r="Y191" s="116" t="s">
        <v>188</v>
      </c>
      <c r="Z191" s="116" t="s">
        <v>240</v>
      </c>
      <c r="AA191" s="116" t="s">
        <v>205</v>
      </c>
      <c r="AB191" s="116" t="s">
        <v>191</v>
      </c>
      <c r="AC191" s="131" t="s">
        <v>1023</v>
      </c>
      <c r="AD191" s="116" t="s">
        <v>193</v>
      </c>
      <c r="AE191" s="116" t="s">
        <v>194</v>
      </c>
      <c r="AF191" s="131" t="s">
        <v>903</v>
      </c>
      <c r="AG191" s="116"/>
      <c r="AH191" s="116"/>
      <c r="AI191" s="116"/>
      <c r="AJ191" s="116"/>
      <c r="AK191" s="116"/>
      <c r="AL191" s="116"/>
      <c r="AM191" s="116"/>
      <c r="AN191" s="116"/>
      <c r="AO191" s="116"/>
      <c r="AP191" s="116"/>
      <c r="AQ191" s="116"/>
      <c r="AR191" s="116"/>
      <c r="AS191" s="116"/>
      <c r="AT191" s="116"/>
      <c r="AU191" s="116"/>
      <c r="AV191" s="116"/>
      <c r="AW191" s="116"/>
      <c r="AX191" s="116"/>
      <c r="AY191" s="116"/>
      <c r="AZ191" s="116" t="s">
        <v>215</v>
      </c>
      <c r="BA191" s="138">
        <v>1</v>
      </c>
      <c r="BB191" s="138"/>
      <c r="BC191" s="321"/>
    </row>
    <row r="192" s="33" customFormat="1" ht="316" hidden="1" customHeight="1" spans="1:55">
      <c r="A192" s="98">
        <v>187</v>
      </c>
      <c r="B192" s="116" t="s">
        <v>72</v>
      </c>
      <c r="C192" s="116" t="s">
        <v>85</v>
      </c>
      <c r="D192" s="116" t="s">
        <v>242</v>
      </c>
      <c r="E192" s="116" t="s">
        <v>897</v>
      </c>
      <c r="F192" s="116" t="s">
        <v>898</v>
      </c>
      <c r="G192" s="116" t="s">
        <v>178</v>
      </c>
      <c r="H192" s="116" t="s">
        <v>207</v>
      </c>
      <c r="I192" s="116" t="s">
        <v>430</v>
      </c>
      <c r="J192" s="116" t="s">
        <v>9</v>
      </c>
      <c r="K192" s="131" t="s">
        <v>1029</v>
      </c>
      <c r="L192" s="116">
        <v>1</v>
      </c>
      <c r="M192" s="116" t="s">
        <v>182</v>
      </c>
      <c r="N192" s="116" t="s">
        <v>183</v>
      </c>
      <c r="O192" s="116" t="s">
        <v>184</v>
      </c>
      <c r="P192" s="116" t="s">
        <v>184</v>
      </c>
      <c r="Q192" s="116" t="s">
        <v>184</v>
      </c>
      <c r="R192" s="116" t="s">
        <v>184</v>
      </c>
      <c r="S192" s="116" t="s">
        <v>1030</v>
      </c>
      <c r="T192" s="116" t="s">
        <v>1016</v>
      </c>
      <c r="U192" s="116" t="s">
        <v>184</v>
      </c>
      <c r="V192" s="116" t="s">
        <v>184</v>
      </c>
      <c r="W192" s="116" t="s">
        <v>184</v>
      </c>
      <c r="X192" s="116" t="s">
        <v>187</v>
      </c>
      <c r="Y192" s="116" t="s">
        <v>188</v>
      </c>
      <c r="Z192" s="116" t="s">
        <v>250</v>
      </c>
      <c r="AA192" s="116" t="s">
        <v>205</v>
      </c>
      <c r="AB192" s="116" t="s">
        <v>191</v>
      </c>
      <c r="AC192" s="131" t="s">
        <v>1031</v>
      </c>
      <c r="AD192" s="116" t="s">
        <v>193</v>
      </c>
      <c r="AE192" s="116" t="s">
        <v>194</v>
      </c>
      <c r="AF192" s="131" t="s">
        <v>903</v>
      </c>
      <c r="AG192" s="131" t="s">
        <v>1032</v>
      </c>
      <c r="AH192" s="116">
        <v>22.34</v>
      </c>
      <c r="AI192" s="116">
        <v>111.81</v>
      </c>
      <c r="AJ192" s="116">
        <f>ROUND(AI192*(1+3.48%),2)</f>
        <v>115.7</v>
      </c>
      <c r="AK192" s="116">
        <f>+AJ192-AI192</f>
        <v>3.89</v>
      </c>
      <c r="AL192" s="116" t="s">
        <v>226</v>
      </c>
      <c r="AM192" s="116" t="s">
        <v>184</v>
      </c>
      <c r="AN192" s="116">
        <v>3875.22</v>
      </c>
      <c r="AO192" s="116">
        <v>6015.26</v>
      </c>
      <c r="AP192" s="116">
        <v>2140</v>
      </c>
      <c r="AQ192" s="116" t="s">
        <v>226</v>
      </c>
      <c r="AR192" s="116">
        <v>235.34</v>
      </c>
      <c r="AS192" s="116">
        <v>356.239244009745</v>
      </c>
      <c r="AT192" s="116">
        <v>121</v>
      </c>
      <c r="AU192" s="116" t="s">
        <v>226</v>
      </c>
      <c r="AV192" s="116">
        <v>1</v>
      </c>
      <c r="AW192" s="116">
        <v>5</v>
      </c>
      <c r="AX192" s="116">
        <v>-4</v>
      </c>
      <c r="AY192" s="116" t="s">
        <v>228</v>
      </c>
      <c r="AZ192" s="116" t="s">
        <v>215</v>
      </c>
      <c r="BA192" s="132">
        <v>1</v>
      </c>
      <c r="BB192" s="132">
        <v>3</v>
      </c>
      <c r="BC192" s="320" t="s">
        <v>1033</v>
      </c>
    </row>
    <row r="193" s="33" customFormat="1" ht="316" hidden="1" customHeight="1" spans="1:55">
      <c r="A193" s="98">
        <v>188</v>
      </c>
      <c r="B193" s="116" t="s">
        <v>72</v>
      </c>
      <c r="C193" s="116" t="s">
        <v>85</v>
      </c>
      <c r="D193" s="116" t="s">
        <v>242</v>
      </c>
      <c r="E193" s="116" t="s">
        <v>897</v>
      </c>
      <c r="F193" s="116" t="s">
        <v>898</v>
      </c>
      <c r="G193" s="116" t="s">
        <v>178</v>
      </c>
      <c r="H193" s="116" t="s">
        <v>179</v>
      </c>
      <c r="I193" s="116" t="s">
        <v>899</v>
      </c>
      <c r="J193" s="116" t="s">
        <v>9</v>
      </c>
      <c r="K193" s="131" t="s">
        <v>900</v>
      </c>
      <c r="L193" s="116">
        <v>2</v>
      </c>
      <c r="M193" s="116" t="s">
        <v>182</v>
      </c>
      <c r="N193" s="116" t="s">
        <v>183</v>
      </c>
      <c r="O193" s="116" t="s">
        <v>184</v>
      </c>
      <c r="P193" s="116" t="s">
        <v>184</v>
      </c>
      <c r="Q193" s="116" t="s">
        <v>184</v>
      </c>
      <c r="R193" s="116" t="s">
        <v>184</v>
      </c>
      <c r="S193" s="116" t="s">
        <v>901</v>
      </c>
      <c r="T193" s="116" t="s">
        <v>555</v>
      </c>
      <c r="U193" s="116" t="s">
        <v>184</v>
      </c>
      <c r="V193" s="116" t="s">
        <v>184</v>
      </c>
      <c r="W193" s="116" t="s">
        <v>184</v>
      </c>
      <c r="X193" s="116" t="s">
        <v>187</v>
      </c>
      <c r="Y193" s="116" t="s">
        <v>188</v>
      </c>
      <c r="Z193" s="116" t="s">
        <v>240</v>
      </c>
      <c r="AA193" s="116" t="s">
        <v>205</v>
      </c>
      <c r="AB193" s="116" t="s">
        <v>191</v>
      </c>
      <c r="AC193" s="131" t="s">
        <v>968</v>
      </c>
      <c r="AD193" s="116" t="s">
        <v>193</v>
      </c>
      <c r="AE193" s="116" t="s">
        <v>194</v>
      </c>
      <c r="AF193" s="131" t="s">
        <v>903</v>
      </c>
      <c r="AG193" s="131" t="s">
        <v>1032</v>
      </c>
      <c r="AH193" s="116"/>
      <c r="AI193" s="116"/>
      <c r="AJ193" s="116"/>
      <c r="AK193" s="116"/>
      <c r="AL193" s="116"/>
      <c r="AM193" s="116"/>
      <c r="AN193" s="116"/>
      <c r="AO193" s="116"/>
      <c r="AP193" s="116"/>
      <c r="AQ193" s="116"/>
      <c r="AR193" s="116"/>
      <c r="AS193" s="116"/>
      <c r="AT193" s="116"/>
      <c r="AU193" s="116"/>
      <c r="AV193" s="116"/>
      <c r="AW193" s="116"/>
      <c r="AX193" s="116"/>
      <c r="AY193" s="116"/>
      <c r="AZ193" s="116" t="s">
        <v>215</v>
      </c>
      <c r="BA193" s="132">
        <v>2</v>
      </c>
      <c r="BB193" s="132"/>
      <c r="BC193" s="320"/>
    </row>
    <row r="194" s="33" customFormat="1" ht="316" hidden="1" customHeight="1" spans="1:55">
      <c r="A194" s="98">
        <v>189</v>
      </c>
      <c r="B194" s="116" t="s">
        <v>72</v>
      </c>
      <c r="C194" s="116" t="s">
        <v>86</v>
      </c>
      <c r="D194" s="116" t="s">
        <v>242</v>
      </c>
      <c r="E194" s="116" t="s">
        <v>1034</v>
      </c>
      <c r="F194" s="116" t="s">
        <v>898</v>
      </c>
      <c r="G194" s="116" t="s">
        <v>178</v>
      </c>
      <c r="H194" s="116" t="s">
        <v>207</v>
      </c>
      <c r="I194" s="116" t="s">
        <v>1035</v>
      </c>
      <c r="J194" s="116" t="s">
        <v>9</v>
      </c>
      <c r="K194" s="131" t="s">
        <v>1036</v>
      </c>
      <c r="L194" s="116">
        <v>1</v>
      </c>
      <c r="M194" s="116" t="s">
        <v>182</v>
      </c>
      <c r="N194" s="116" t="s">
        <v>183</v>
      </c>
      <c r="O194" s="116" t="s">
        <v>184</v>
      </c>
      <c r="P194" s="116" t="s">
        <v>184</v>
      </c>
      <c r="Q194" s="116" t="s">
        <v>184</v>
      </c>
      <c r="R194" s="116" t="s">
        <v>184</v>
      </c>
      <c r="S194" s="116" t="s">
        <v>184</v>
      </c>
      <c r="T194" s="116" t="s">
        <v>184</v>
      </c>
      <c r="U194" s="116" t="s">
        <v>184</v>
      </c>
      <c r="V194" s="116" t="s">
        <v>1037</v>
      </c>
      <c r="W194" s="116" t="s">
        <v>1038</v>
      </c>
      <c r="X194" s="116" t="s">
        <v>187</v>
      </c>
      <c r="Y194" s="116" t="s">
        <v>187</v>
      </c>
      <c r="Z194" s="116" t="s">
        <v>184</v>
      </c>
      <c r="AA194" s="109" t="s">
        <v>187</v>
      </c>
      <c r="AB194" s="116" t="s">
        <v>191</v>
      </c>
      <c r="AC194" s="116" t="s">
        <v>903</v>
      </c>
      <c r="AD194" s="116" t="s">
        <v>193</v>
      </c>
      <c r="AE194" s="116" t="s">
        <v>194</v>
      </c>
      <c r="AF194" s="131" t="s">
        <v>903</v>
      </c>
      <c r="AG194" s="131" t="s">
        <v>920</v>
      </c>
      <c r="AH194" s="116">
        <v>427.4</v>
      </c>
      <c r="AI194" s="116">
        <v>472.84</v>
      </c>
      <c r="AJ194" s="116">
        <f>ROUND(AI194*(1-8.51%),2)</f>
        <v>432.6</v>
      </c>
      <c r="AK194" s="116">
        <f>+AJ194-AI194</f>
        <v>-40.24</v>
      </c>
      <c r="AL194" s="116" t="s">
        <v>228</v>
      </c>
      <c r="AM194" s="116" t="s">
        <v>184</v>
      </c>
      <c r="AN194" s="116">
        <v>2242.65</v>
      </c>
      <c r="AO194" s="116">
        <v>1924</v>
      </c>
      <c r="AP194" s="116">
        <v>-319</v>
      </c>
      <c r="AQ194" s="116" t="s">
        <v>228</v>
      </c>
      <c r="AR194" s="116">
        <v>47.47</v>
      </c>
      <c r="AS194" s="116">
        <v>50.03</v>
      </c>
      <c r="AT194" s="116">
        <v>3</v>
      </c>
      <c r="AU194" s="116" t="s">
        <v>226</v>
      </c>
      <c r="AV194" s="116">
        <v>7</v>
      </c>
      <c r="AW194" s="116">
        <v>0</v>
      </c>
      <c r="AX194" s="116">
        <v>7</v>
      </c>
      <c r="AY194" s="116" t="s">
        <v>226</v>
      </c>
      <c r="AZ194" s="116" t="s">
        <v>215</v>
      </c>
      <c r="BA194" s="138">
        <v>1</v>
      </c>
      <c r="BB194" s="138">
        <v>1</v>
      </c>
      <c r="BC194" s="321" t="s">
        <v>1039</v>
      </c>
    </row>
    <row r="195" s="33" customFormat="1" ht="316" hidden="1" customHeight="1" spans="1:55">
      <c r="A195" s="98">
        <v>190</v>
      </c>
      <c r="B195" s="116" t="s">
        <v>72</v>
      </c>
      <c r="C195" s="116" t="s">
        <v>87</v>
      </c>
      <c r="D195" s="116" t="s">
        <v>242</v>
      </c>
      <c r="E195" s="116" t="s">
        <v>897</v>
      </c>
      <c r="F195" s="116" t="s">
        <v>898</v>
      </c>
      <c r="G195" s="116" t="s">
        <v>178</v>
      </c>
      <c r="H195" s="116" t="s">
        <v>207</v>
      </c>
      <c r="I195" s="116" t="s">
        <v>1040</v>
      </c>
      <c r="J195" s="116" t="s">
        <v>9</v>
      </c>
      <c r="K195" s="131" t="s">
        <v>1041</v>
      </c>
      <c r="L195" s="116">
        <v>1</v>
      </c>
      <c r="M195" s="116" t="s">
        <v>182</v>
      </c>
      <c r="N195" s="116" t="s">
        <v>183</v>
      </c>
      <c r="O195" s="116" t="s">
        <v>184</v>
      </c>
      <c r="P195" s="116" t="s">
        <v>184</v>
      </c>
      <c r="Q195" s="116" t="s">
        <v>184</v>
      </c>
      <c r="R195" s="116" t="s">
        <v>184</v>
      </c>
      <c r="S195" s="116" t="s">
        <v>184</v>
      </c>
      <c r="T195" s="116" t="s">
        <v>184</v>
      </c>
      <c r="U195" s="116" t="s">
        <v>184</v>
      </c>
      <c r="V195" s="116" t="s">
        <v>1042</v>
      </c>
      <c r="W195" s="116" t="s">
        <v>1043</v>
      </c>
      <c r="X195" s="116" t="s">
        <v>187</v>
      </c>
      <c r="Y195" s="116" t="s">
        <v>187</v>
      </c>
      <c r="Z195" s="116" t="s">
        <v>184</v>
      </c>
      <c r="AA195" s="109" t="s">
        <v>187</v>
      </c>
      <c r="AB195" s="116" t="s">
        <v>202</v>
      </c>
      <c r="AC195" s="131" t="s">
        <v>1044</v>
      </c>
      <c r="AD195" s="116" t="s">
        <v>193</v>
      </c>
      <c r="AE195" s="116" t="s">
        <v>194</v>
      </c>
      <c r="AF195" s="131" t="s">
        <v>903</v>
      </c>
      <c r="AG195" s="131" t="s">
        <v>920</v>
      </c>
      <c r="AH195" s="116">
        <v>1287.58</v>
      </c>
      <c r="AI195" s="116">
        <v>1217.91</v>
      </c>
      <c r="AJ195" s="116">
        <f>ROUND(AI195*(1+4.71%),2)</f>
        <v>1275.27</v>
      </c>
      <c r="AK195" s="116">
        <f>+AJ195-AI195</f>
        <v>57.3599999999999</v>
      </c>
      <c r="AL195" s="116" t="s">
        <v>226</v>
      </c>
      <c r="AM195" s="116" t="s">
        <v>184</v>
      </c>
      <c r="AN195" s="116">
        <v>3462.32</v>
      </c>
      <c r="AO195" s="116">
        <v>5618.12849056604</v>
      </c>
      <c r="AP195" s="116">
        <v>2156</v>
      </c>
      <c r="AQ195" s="116" t="s">
        <v>226</v>
      </c>
      <c r="AR195" s="116">
        <v>435.31</v>
      </c>
      <c r="AS195" s="116">
        <v>862.473934566038</v>
      </c>
      <c r="AT195" s="116">
        <v>427</v>
      </c>
      <c r="AU195" s="116" t="s">
        <v>226</v>
      </c>
      <c r="AV195" s="116">
        <v>1</v>
      </c>
      <c r="AW195" s="116">
        <v>3</v>
      </c>
      <c r="AX195" s="116">
        <v>-2</v>
      </c>
      <c r="AY195" s="116" t="s">
        <v>228</v>
      </c>
      <c r="AZ195" s="116" t="s">
        <v>215</v>
      </c>
      <c r="BA195" s="132">
        <v>1</v>
      </c>
      <c r="BB195" s="132">
        <v>3</v>
      </c>
      <c r="BC195" s="320" t="s">
        <v>1045</v>
      </c>
    </row>
    <row r="196" s="33" customFormat="1" ht="408" hidden="1" customHeight="1" spans="1:55">
      <c r="A196" s="98">
        <v>191</v>
      </c>
      <c r="B196" s="116" t="s">
        <v>72</v>
      </c>
      <c r="C196" s="116" t="s">
        <v>87</v>
      </c>
      <c r="D196" s="116" t="s">
        <v>242</v>
      </c>
      <c r="E196" s="116" t="s">
        <v>897</v>
      </c>
      <c r="F196" s="116" t="s">
        <v>898</v>
      </c>
      <c r="G196" s="116" t="s">
        <v>178</v>
      </c>
      <c r="H196" s="116" t="s">
        <v>207</v>
      </c>
      <c r="I196" s="116" t="s">
        <v>430</v>
      </c>
      <c r="J196" s="116" t="s">
        <v>9</v>
      </c>
      <c r="K196" s="131" t="s">
        <v>1046</v>
      </c>
      <c r="L196" s="116">
        <v>1</v>
      </c>
      <c r="M196" s="116" t="s">
        <v>182</v>
      </c>
      <c r="N196" s="116" t="s">
        <v>183</v>
      </c>
      <c r="O196" s="116" t="s">
        <v>184</v>
      </c>
      <c r="P196" s="116" t="s">
        <v>184</v>
      </c>
      <c r="Q196" s="116" t="s">
        <v>184</v>
      </c>
      <c r="R196" s="116" t="s">
        <v>184</v>
      </c>
      <c r="S196" s="116" t="s">
        <v>1047</v>
      </c>
      <c r="T196" s="116" t="s">
        <v>1048</v>
      </c>
      <c r="U196" s="116" t="s">
        <v>184</v>
      </c>
      <c r="V196" s="116" t="s">
        <v>184</v>
      </c>
      <c r="W196" s="116" t="s">
        <v>184</v>
      </c>
      <c r="X196" s="116" t="s">
        <v>187</v>
      </c>
      <c r="Y196" s="116" t="s">
        <v>188</v>
      </c>
      <c r="Z196" s="116" t="s">
        <v>250</v>
      </c>
      <c r="AA196" s="116" t="s">
        <v>205</v>
      </c>
      <c r="AB196" s="116" t="s">
        <v>202</v>
      </c>
      <c r="AC196" s="131" t="s">
        <v>1049</v>
      </c>
      <c r="AD196" s="116" t="s">
        <v>193</v>
      </c>
      <c r="AE196" s="116" t="s">
        <v>194</v>
      </c>
      <c r="AF196" s="131" t="s">
        <v>903</v>
      </c>
      <c r="AG196" s="131" t="s">
        <v>1050</v>
      </c>
      <c r="AH196" s="116"/>
      <c r="AI196" s="116"/>
      <c r="AJ196" s="116"/>
      <c r="AK196" s="116"/>
      <c r="AL196" s="116"/>
      <c r="AM196" s="116"/>
      <c r="AN196" s="116"/>
      <c r="AO196" s="116"/>
      <c r="AP196" s="116"/>
      <c r="AQ196" s="116"/>
      <c r="AR196" s="116"/>
      <c r="AS196" s="116"/>
      <c r="AT196" s="116"/>
      <c r="AU196" s="116"/>
      <c r="AV196" s="116"/>
      <c r="AW196" s="116"/>
      <c r="AX196" s="116"/>
      <c r="AY196" s="116"/>
      <c r="AZ196" s="116" t="s">
        <v>215</v>
      </c>
      <c r="BA196" s="322">
        <v>1</v>
      </c>
      <c r="BB196" s="322"/>
      <c r="BC196" s="323"/>
    </row>
    <row r="197" s="33" customFormat="1" ht="316" hidden="1" customHeight="1" spans="1:55">
      <c r="A197" s="98">
        <v>192</v>
      </c>
      <c r="B197" s="116" t="s">
        <v>72</v>
      </c>
      <c r="C197" s="116" t="s">
        <v>87</v>
      </c>
      <c r="D197" s="116" t="s">
        <v>242</v>
      </c>
      <c r="E197" s="116" t="s">
        <v>897</v>
      </c>
      <c r="F197" s="116" t="s">
        <v>898</v>
      </c>
      <c r="G197" s="116" t="s">
        <v>178</v>
      </c>
      <c r="H197" s="116" t="s">
        <v>179</v>
      </c>
      <c r="I197" s="116" t="s">
        <v>899</v>
      </c>
      <c r="J197" s="116" t="s">
        <v>9</v>
      </c>
      <c r="K197" s="131" t="s">
        <v>900</v>
      </c>
      <c r="L197" s="116">
        <v>1</v>
      </c>
      <c r="M197" s="116" t="s">
        <v>182</v>
      </c>
      <c r="N197" s="116" t="s">
        <v>183</v>
      </c>
      <c r="O197" s="116" t="s">
        <v>184</v>
      </c>
      <c r="P197" s="116" t="s">
        <v>184</v>
      </c>
      <c r="Q197" s="116" t="s">
        <v>184</v>
      </c>
      <c r="R197" s="116"/>
      <c r="S197" s="116" t="s">
        <v>901</v>
      </c>
      <c r="T197" s="116" t="s">
        <v>555</v>
      </c>
      <c r="U197" s="116" t="s">
        <v>184</v>
      </c>
      <c r="V197" s="116" t="s">
        <v>184</v>
      </c>
      <c r="W197" s="116" t="s">
        <v>184</v>
      </c>
      <c r="X197" s="116" t="s">
        <v>187</v>
      </c>
      <c r="Y197" s="116" t="s">
        <v>188</v>
      </c>
      <c r="Z197" s="116" t="s">
        <v>240</v>
      </c>
      <c r="AA197" s="116" t="s">
        <v>205</v>
      </c>
      <c r="AB197" s="116" t="s">
        <v>202</v>
      </c>
      <c r="AC197" s="131" t="s">
        <v>968</v>
      </c>
      <c r="AD197" s="116" t="s">
        <v>193</v>
      </c>
      <c r="AE197" s="116" t="s">
        <v>194</v>
      </c>
      <c r="AF197" s="131" t="s">
        <v>903</v>
      </c>
      <c r="AG197" s="131" t="s">
        <v>1050</v>
      </c>
      <c r="AH197" s="116"/>
      <c r="AI197" s="116"/>
      <c r="AJ197" s="116"/>
      <c r="AK197" s="116"/>
      <c r="AL197" s="116"/>
      <c r="AM197" s="116"/>
      <c r="AN197" s="116"/>
      <c r="AO197" s="116"/>
      <c r="AP197" s="116"/>
      <c r="AQ197" s="116"/>
      <c r="AR197" s="116"/>
      <c r="AS197" s="116"/>
      <c r="AT197" s="116"/>
      <c r="AU197" s="116"/>
      <c r="AV197" s="116"/>
      <c r="AW197" s="116"/>
      <c r="AX197" s="116"/>
      <c r="AY197" s="116"/>
      <c r="AZ197" s="116" t="s">
        <v>215</v>
      </c>
      <c r="BA197" s="220">
        <v>1</v>
      </c>
      <c r="BB197" s="220"/>
      <c r="BC197" s="307"/>
    </row>
    <row r="198" s="33" customFormat="1" ht="316" hidden="1" customHeight="1" spans="1:55">
      <c r="A198" s="98">
        <v>193</v>
      </c>
      <c r="B198" s="116" t="s">
        <v>72</v>
      </c>
      <c r="C198" s="116" t="s">
        <v>88</v>
      </c>
      <c r="D198" s="116" t="s">
        <v>242</v>
      </c>
      <c r="E198" s="116" t="s">
        <v>1051</v>
      </c>
      <c r="F198" s="116" t="s">
        <v>898</v>
      </c>
      <c r="G198" s="116" t="s">
        <v>178</v>
      </c>
      <c r="H198" s="116" t="s">
        <v>327</v>
      </c>
      <c r="I198" s="316" t="s">
        <v>1052</v>
      </c>
      <c r="J198" s="116" t="s">
        <v>9</v>
      </c>
      <c r="K198" s="131" t="s">
        <v>1053</v>
      </c>
      <c r="L198" s="116">
        <v>2</v>
      </c>
      <c r="M198" s="116" t="s">
        <v>335</v>
      </c>
      <c r="N198" s="116" t="s">
        <v>187</v>
      </c>
      <c r="O198" s="116" t="s">
        <v>184</v>
      </c>
      <c r="P198" s="116" t="s">
        <v>184</v>
      </c>
      <c r="Q198" s="116" t="s">
        <v>184</v>
      </c>
      <c r="R198" s="116" t="s">
        <v>187</v>
      </c>
      <c r="S198" s="116" t="s">
        <v>184</v>
      </c>
      <c r="T198" s="116" t="s">
        <v>184</v>
      </c>
      <c r="U198" s="116" t="s">
        <v>184</v>
      </c>
      <c r="V198" s="116" t="s">
        <v>184</v>
      </c>
      <c r="W198" s="116" t="s">
        <v>184</v>
      </c>
      <c r="X198" s="116" t="s">
        <v>187</v>
      </c>
      <c r="Y198" s="116" t="s">
        <v>187</v>
      </c>
      <c r="Z198" s="116" t="s">
        <v>184</v>
      </c>
      <c r="AA198" s="116" t="s">
        <v>322</v>
      </c>
      <c r="AB198" s="116" t="s">
        <v>202</v>
      </c>
      <c r="AC198" s="131" t="s">
        <v>1054</v>
      </c>
      <c r="AD198" s="116" t="s">
        <v>193</v>
      </c>
      <c r="AE198" s="116" t="s">
        <v>1055</v>
      </c>
      <c r="AF198" s="131" t="s">
        <v>903</v>
      </c>
      <c r="AG198" s="131" t="s">
        <v>1056</v>
      </c>
      <c r="AH198" s="116">
        <v>1192.56</v>
      </c>
      <c r="AI198" s="116">
        <v>1225.5</v>
      </c>
      <c r="AJ198" s="116">
        <f>ROUND(AI198*(1+0.94%),2)</f>
        <v>1237.02</v>
      </c>
      <c r="AK198" s="116">
        <f>+AJ198-AI198</f>
        <v>11.52</v>
      </c>
      <c r="AL198" s="116" t="s">
        <v>226</v>
      </c>
      <c r="AM198" s="116" t="s">
        <v>184</v>
      </c>
      <c r="AN198" s="116">
        <v>4330.48</v>
      </c>
      <c r="AO198" s="116">
        <v>4387.46</v>
      </c>
      <c r="AP198" s="116">
        <v>57</v>
      </c>
      <c r="AQ198" s="116" t="s">
        <v>228</v>
      </c>
      <c r="AR198" s="116">
        <v>-624.94</v>
      </c>
      <c r="AS198" s="116">
        <v>-587.71</v>
      </c>
      <c r="AT198" s="116">
        <v>37</v>
      </c>
      <c r="AU198" s="116" t="s">
        <v>226</v>
      </c>
      <c r="AV198" s="116">
        <v>5</v>
      </c>
      <c r="AW198" s="116">
        <v>1</v>
      </c>
      <c r="AX198" s="116">
        <v>4</v>
      </c>
      <c r="AY198" s="116" t="s">
        <v>226</v>
      </c>
      <c r="AZ198" s="116" t="s">
        <v>341</v>
      </c>
      <c r="BA198" s="167">
        <v>2</v>
      </c>
      <c r="BB198" s="167">
        <v>2</v>
      </c>
      <c r="BC198" s="308" t="s">
        <v>1057</v>
      </c>
    </row>
    <row r="199" s="33" customFormat="1" ht="316" hidden="1" customHeight="1" spans="1:55">
      <c r="A199" s="98">
        <v>194</v>
      </c>
      <c r="B199" s="116" t="s">
        <v>72</v>
      </c>
      <c r="C199" s="116" t="s">
        <v>89</v>
      </c>
      <c r="D199" s="116" t="s">
        <v>242</v>
      </c>
      <c r="E199" s="116" t="s">
        <v>897</v>
      </c>
      <c r="F199" s="116" t="s">
        <v>898</v>
      </c>
      <c r="G199" s="116" t="s">
        <v>178</v>
      </c>
      <c r="H199" s="116" t="s">
        <v>207</v>
      </c>
      <c r="I199" s="116" t="s">
        <v>1058</v>
      </c>
      <c r="J199" s="116" t="s">
        <v>9</v>
      </c>
      <c r="K199" s="131" t="s">
        <v>1059</v>
      </c>
      <c r="L199" s="116">
        <v>2</v>
      </c>
      <c r="M199" s="116" t="s">
        <v>182</v>
      </c>
      <c r="N199" s="116" t="s">
        <v>183</v>
      </c>
      <c r="O199" s="116" t="s">
        <v>184</v>
      </c>
      <c r="P199" s="116" t="s">
        <v>184</v>
      </c>
      <c r="Q199" s="116" t="s">
        <v>184</v>
      </c>
      <c r="R199" s="116" t="s">
        <v>184</v>
      </c>
      <c r="S199" s="116" t="s">
        <v>1060</v>
      </c>
      <c r="T199" s="116" t="s">
        <v>611</v>
      </c>
      <c r="U199" s="116" t="s">
        <v>184</v>
      </c>
      <c r="V199" s="116" t="s">
        <v>184</v>
      </c>
      <c r="W199" s="116" t="s">
        <v>184</v>
      </c>
      <c r="X199" s="116" t="s">
        <v>187</v>
      </c>
      <c r="Y199" s="116" t="s">
        <v>188</v>
      </c>
      <c r="Z199" s="116" t="s">
        <v>250</v>
      </c>
      <c r="AA199" s="116" t="s">
        <v>205</v>
      </c>
      <c r="AB199" s="116" t="s">
        <v>202</v>
      </c>
      <c r="AC199" s="131" t="s">
        <v>1061</v>
      </c>
      <c r="AD199" s="116" t="s">
        <v>193</v>
      </c>
      <c r="AE199" s="116" t="s">
        <v>1062</v>
      </c>
      <c r="AF199" s="131" t="s">
        <v>903</v>
      </c>
      <c r="AG199" s="131" t="s">
        <v>1063</v>
      </c>
      <c r="AH199" s="116">
        <v>2188.52</v>
      </c>
      <c r="AI199" s="116">
        <v>2320.02</v>
      </c>
      <c r="AJ199" s="116">
        <f>ROUND(AI199*(1+1.78%),2)</f>
        <v>2361.32</v>
      </c>
      <c r="AK199" s="116">
        <f>+AJ199-AI199</f>
        <v>41.3000000000002</v>
      </c>
      <c r="AL199" s="116" t="s">
        <v>226</v>
      </c>
      <c r="AM199" s="116" t="s">
        <v>184</v>
      </c>
      <c r="AN199" s="116">
        <v>12920.456832</v>
      </c>
      <c r="AO199" s="116">
        <v>12973.75</v>
      </c>
      <c r="AP199" s="116">
        <v>54</v>
      </c>
      <c r="AQ199" s="116" t="s">
        <v>228</v>
      </c>
      <c r="AR199" s="116">
        <v>514.138151999999</v>
      </c>
      <c r="AS199" s="116">
        <v>131.108374999996</v>
      </c>
      <c r="AT199" s="116">
        <v>-383</v>
      </c>
      <c r="AU199" s="116" t="s">
        <v>228</v>
      </c>
      <c r="AV199" s="116">
        <v>5</v>
      </c>
      <c r="AW199" s="116">
        <v>2</v>
      </c>
      <c r="AX199" s="116">
        <v>3</v>
      </c>
      <c r="AY199" s="116" t="s">
        <v>226</v>
      </c>
      <c r="AZ199" s="116" t="s">
        <v>215</v>
      </c>
      <c r="BA199" s="132">
        <v>2</v>
      </c>
      <c r="BB199" s="138">
        <v>3</v>
      </c>
      <c r="BC199" s="321" t="s">
        <v>1064</v>
      </c>
    </row>
    <row r="200" s="33" customFormat="1" ht="316" hidden="1" customHeight="1" spans="1:55">
      <c r="A200" s="98">
        <v>195</v>
      </c>
      <c r="B200" s="116" t="s">
        <v>72</v>
      </c>
      <c r="C200" s="116" t="s">
        <v>1065</v>
      </c>
      <c r="D200" s="116" t="s">
        <v>242</v>
      </c>
      <c r="E200" s="116" t="s">
        <v>1066</v>
      </c>
      <c r="F200" s="116" t="s">
        <v>898</v>
      </c>
      <c r="G200" s="116" t="s">
        <v>178</v>
      </c>
      <c r="H200" s="116" t="s">
        <v>179</v>
      </c>
      <c r="I200" s="116" t="s">
        <v>899</v>
      </c>
      <c r="J200" s="116" t="s">
        <v>9</v>
      </c>
      <c r="K200" s="131" t="s">
        <v>900</v>
      </c>
      <c r="L200" s="116">
        <v>1</v>
      </c>
      <c r="M200" s="116" t="s">
        <v>182</v>
      </c>
      <c r="N200" s="116" t="s">
        <v>183</v>
      </c>
      <c r="O200" s="116" t="s">
        <v>184</v>
      </c>
      <c r="P200" s="116" t="s">
        <v>184</v>
      </c>
      <c r="Q200" s="116" t="s">
        <v>184</v>
      </c>
      <c r="R200" s="116" t="s">
        <v>184</v>
      </c>
      <c r="S200" s="116" t="s">
        <v>901</v>
      </c>
      <c r="T200" s="116" t="s">
        <v>555</v>
      </c>
      <c r="U200" s="116" t="s">
        <v>184</v>
      </c>
      <c r="V200" s="116" t="s">
        <v>184</v>
      </c>
      <c r="W200" s="116" t="s">
        <v>184</v>
      </c>
      <c r="X200" s="116" t="s">
        <v>187</v>
      </c>
      <c r="Y200" s="116" t="s">
        <v>188</v>
      </c>
      <c r="Z200" s="116" t="s">
        <v>240</v>
      </c>
      <c r="AA200" s="116" t="s">
        <v>205</v>
      </c>
      <c r="AB200" s="116" t="s">
        <v>202</v>
      </c>
      <c r="AC200" s="131" t="s">
        <v>968</v>
      </c>
      <c r="AD200" s="116" t="s">
        <v>193</v>
      </c>
      <c r="AE200" s="116" t="s">
        <v>1062</v>
      </c>
      <c r="AF200" s="131" t="s">
        <v>903</v>
      </c>
      <c r="AG200" s="116"/>
      <c r="AH200" s="116"/>
      <c r="AI200" s="116"/>
      <c r="AJ200" s="116"/>
      <c r="AK200" s="116"/>
      <c r="AL200" s="116"/>
      <c r="AM200" s="116"/>
      <c r="AN200" s="116"/>
      <c r="AO200" s="116"/>
      <c r="AP200" s="116"/>
      <c r="AQ200" s="116"/>
      <c r="AR200" s="116"/>
      <c r="AS200" s="116"/>
      <c r="AT200" s="116"/>
      <c r="AU200" s="116"/>
      <c r="AV200" s="116"/>
      <c r="AW200" s="116"/>
      <c r="AX200" s="116"/>
      <c r="AY200" s="116"/>
      <c r="AZ200" s="116" t="s">
        <v>215</v>
      </c>
      <c r="BA200" s="138">
        <v>1</v>
      </c>
      <c r="BB200" s="144"/>
      <c r="BC200" s="306"/>
    </row>
    <row r="201" s="33" customFormat="1" ht="61" hidden="1" customHeight="1" spans="1:55">
      <c r="A201" s="98">
        <v>196</v>
      </c>
      <c r="B201" s="116" t="s">
        <v>72</v>
      </c>
      <c r="C201" s="285" t="s">
        <v>20</v>
      </c>
      <c r="D201" s="285"/>
      <c r="E201" s="118" t="s">
        <v>184</v>
      </c>
      <c r="F201" s="118" t="s">
        <v>184</v>
      </c>
      <c r="G201" s="118" t="s">
        <v>184</v>
      </c>
      <c r="H201" s="118" t="s">
        <v>184</v>
      </c>
      <c r="I201" s="104" t="s">
        <v>184</v>
      </c>
      <c r="J201" s="118" t="s">
        <v>184</v>
      </c>
      <c r="K201" s="117" t="s">
        <v>184</v>
      </c>
      <c r="L201" s="132">
        <f>SUM(L161:L200)</f>
        <v>47</v>
      </c>
      <c r="M201" s="108" t="s">
        <v>184</v>
      </c>
      <c r="N201" s="108" t="s">
        <v>184</v>
      </c>
      <c r="O201" s="107" t="s">
        <v>184</v>
      </c>
      <c r="P201" s="118" t="s">
        <v>184</v>
      </c>
      <c r="Q201" s="118" t="s">
        <v>184</v>
      </c>
      <c r="R201" s="118" t="s">
        <v>184</v>
      </c>
      <c r="S201" s="118" t="s">
        <v>184</v>
      </c>
      <c r="T201" s="118" t="s">
        <v>184</v>
      </c>
      <c r="U201" s="118" t="s">
        <v>184</v>
      </c>
      <c r="V201" s="118" t="s">
        <v>184</v>
      </c>
      <c r="W201" s="118" t="s">
        <v>184</v>
      </c>
      <c r="X201" s="118" t="s">
        <v>184</v>
      </c>
      <c r="Y201" s="118" t="s">
        <v>184</v>
      </c>
      <c r="Z201" s="118" t="s">
        <v>184</v>
      </c>
      <c r="AA201" s="118" t="s">
        <v>184</v>
      </c>
      <c r="AB201" s="118" t="s">
        <v>184</v>
      </c>
      <c r="AC201" s="118" t="s">
        <v>184</v>
      </c>
      <c r="AD201" s="118" t="s">
        <v>184</v>
      </c>
      <c r="AE201" s="118" t="s">
        <v>184</v>
      </c>
      <c r="AF201" s="118" t="s">
        <v>184</v>
      </c>
      <c r="AG201" s="118" t="s">
        <v>184</v>
      </c>
      <c r="AH201" s="118" t="s">
        <v>184</v>
      </c>
      <c r="AI201" s="118" t="s">
        <v>184</v>
      </c>
      <c r="AJ201" s="118" t="s">
        <v>184</v>
      </c>
      <c r="AK201" s="118" t="s">
        <v>184</v>
      </c>
      <c r="AL201" s="118" t="s">
        <v>184</v>
      </c>
      <c r="AM201" s="118" t="s">
        <v>184</v>
      </c>
      <c r="AN201" s="118" t="s">
        <v>184</v>
      </c>
      <c r="AO201" s="118" t="s">
        <v>184</v>
      </c>
      <c r="AP201" s="118" t="s">
        <v>184</v>
      </c>
      <c r="AQ201" s="118" t="s">
        <v>184</v>
      </c>
      <c r="AR201" s="118" t="s">
        <v>184</v>
      </c>
      <c r="AS201" s="118" t="s">
        <v>184</v>
      </c>
      <c r="AT201" s="118" t="s">
        <v>184</v>
      </c>
      <c r="AU201" s="118" t="s">
        <v>184</v>
      </c>
      <c r="AV201" s="118" t="s">
        <v>184</v>
      </c>
      <c r="AW201" s="118" t="s">
        <v>184</v>
      </c>
      <c r="AX201" s="118" t="s">
        <v>184</v>
      </c>
      <c r="AY201" s="118" t="s">
        <v>184</v>
      </c>
      <c r="AZ201" s="118" t="s">
        <v>184</v>
      </c>
      <c r="BA201" s="132">
        <f>SUM(BA161:BA200)</f>
        <v>47</v>
      </c>
      <c r="BB201" s="132">
        <f>SUM(BB161:BB200)</f>
        <v>47</v>
      </c>
      <c r="BC201" s="126"/>
    </row>
    <row r="202" s="33" customFormat="1" ht="50" hidden="1" customHeight="1" spans="1:55">
      <c r="A202" s="98">
        <v>197</v>
      </c>
      <c r="B202" s="116" t="s">
        <v>72</v>
      </c>
      <c r="C202" s="285" t="s">
        <v>21</v>
      </c>
      <c r="D202" s="285"/>
      <c r="E202" s="118" t="s">
        <v>184</v>
      </c>
      <c r="F202" s="118" t="s">
        <v>184</v>
      </c>
      <c r="G202" s="118" t="s">
        <v>184</v>
      </c>
      <c r="H202" s="118" t="s">
        <v>184</v>
      </c>
      <c r="I202" s="104" t="s">
        <v>184</v>
      </c>
      <c r="J202" s="118" t="s">
        <v>184</v>
      </c>
      <c r="K202" s="117" t="s">
        <v>184</v>
      </c>
      <c r="L202" s="132">
        <f>L201</f>
        <v>47</v>
      </c>
      <c r="M202" s="108" t="s">
        <v>184</v>
      </c>
      <c r="N202" s="108" t="s">
        <v>184</v>
      </c>
      <c r="O202" s="107" t="s">
        <v>184</v>
      </c>
      <c r="P202" s="118" t="s">
        <v>184</v>
      </c>
      <c r="Q202" s="118" t="s">
        <v>184</v>
      </c>
      <c r="R202" s="118" t="s">
        <v>184</v>
      </c>
      <c r="S202" s="118" t="s">
        <v>184</v>
      </c>
      <c r="T202" s="118" t="s">
        <v>184</v>
      </c>
      <c r="U202" s="118" t="s">
        <v>184</v>
      </c>
      <c r="V202" s="118" t="s">
        <v>184</v>
      </c>
      <c r="W202" s="118" t="s">
        <v>184</v>
      </c>
      <c r="X202" s="118" t="s">
        <v>184</v>
      </c>
      <c r="Y202" s="118" t="s">
        <v>184</v>
      </c>
      <c r="Z202" s="118" t="s">
        <v>184</v>
      </c>
      <c r="AA202" s="118" t="s">
        <v>184</v>
      </c>
      <c r="AB202" s="118" t="s">
        <v>184</v>
      </c>
      <c r="AC202" s="118" t="s">
        <v>184</v>
      </c>
      <c r="AD202" s="118" t="s">
        <v>184</v>
      </c>
      <c r="AE202" s="118" t="s">
        <v>184</v>
      </c>
      <c r="AF202" s="118" t="s">
        <v>184</v>
      </c>
      <c r="AG202" s="118" t="s">
        <v>184</v>
      </c>
      <c r="AH202" s="118" t="s">
        <v>184</v>
      </c>
      <c r="AI202" s="118" t="s">
        <v>184</v>
      </c>
      <c r="AJ202" s="118" t="s">
        <v>184</v>
      </c>
      <c r="AK202" s="118" t="s">
        <v>184</v>
      </c>
      <c r="AL202" s="118" t="s">
        <v>184</v>
      </c>
      <c r="AM202" s="118" t="s">
        <v>184</v>
      </c>
      <c r="AN202" s="118" t="s">
        <v>184</v>
      </c>
      <c r="AO202" s="118" t="s">
        <v>184</v>
      </c>
      <c r="AP202" s="118" t="s">
        <v>184</v>
      </c>
      <c r="AQ202" s="118" t="s">
        <v>184</v>
      </c>
      <c r="AR202" s="118" t="s">
        <v>184</v>
      </c>
      <c r="AS202" s="118" t="s">
        <v>184</v>
      </c>
      <c r="AT202" s="118" t="s">
        <v>184</v>
      </c>
      <c r="AU202" s="118" t="s">
        <v>184</v>
      </c>
      <c r="AV202" s="118" t="s">
        <v>184</v>
      </c>
      <c r="AW202" s="118" t="s">
        <v>184</v>
      </c>
      <c r="AX202" s="118" t="s">
        <v>184</v>
      </c>
      <c r="AY202" s="118" t="s">
        <v>184</v>
      </c>
      <c r="AZ202" s="118" t="s">
        <v>184</v>
      </c>
      <c r="BA202" s="132">
        <f>BA201</f>
        <v>47</v>
      </c>
      <c r="BB202" s="132">
        <f>BB201</f>
        <v>47</v>
      </c>
      <c r="BC202" s="126"/>
    </row>
    <row r="203" s="39" customFormat="1" ht="152" hidden="1" customHeight="1" spans="1:55">
      <c r="A203" s="98">
        <v>198</v>
      </c>
      <c r="B203" s="116" t="s">
        <v>90</v>
      </c>
      <c r="C203" s="116" t="s">
        <v>90</v>
      </c>
      <c r="D203" s="116" t="s">
        <v>217</v>
      </c>
      <c r="E203" s="116" t="s">
        <v>1067</v>
      </c>
      <c r="F203" s="116" t="s">
        <v>1068</v>
      </c>
      <c r="G203" s="116" t="s">
        <v>178</v>
      </c>
      <c r="H203" s="238" t="s">
        <v>327</v>
      </c>
      <c r="I203" s="116" t="s">
        <v>1069</v>
      </c>
      <c r="J203" s="104" t="s">
        <v>9</v>
      </c>
      <c r="K203" s="131" t="s">
        <v>1070</v>
      </c>
      <c r="L203" s="104">
        <v>4</v>
      </c>
      <c r="M203" s="116" t="s">
        <v>182</v>
      </c>
      <c r="N203" s="116" t="s">
        <v>183</v>
      </c>
      <c r="O203" s="104" t="s">
        <v>184</v>
      </c>
      <c r="P203" s="104" t="s">
        <v>184</v>
      </c>
      <c r="Q203" s="104" t="s">
        <v>184</v>
      </c>
      <c r="R203" s="104" t="s">
        <v>184</v>
      </c>
      <c r="S203" s="104" t="s">
        <v>184</v>
      </c>
      <c r="T203" s="104" t="s">
        <v>184</v>
      </c>
      <c r="U203" s="104" t="s">
        <v>184</v>
      </c>
      <c r="V203" s="104" t="s">
        <v>1071</v>
      </c>
      <c r="W203" s="104" t="s">
        <v>1072</v>
      </c>
      <c r="X203" s="104" t="s">
        <v>187</v>
      </c>
      <c r="Y203" s="104" t="s">
        <v>187</v>
      </c>
      <c r="Z203" s="104" t="s">
        <v>184</v>
      </c>
      <c r="AA203" s="104" t="s">
        <v>187</v>
      </c>
      <c r="AB203" s="104" t="s">
        <v>202</v>
      </c>
      <c r="AC203" s="106" t="s">
        <v>1073</v>
      </c>
      <c r="AD203" s="104" t="s">
        <v>193</v>
      </c>
      <c r="AE203" s="104" t="s">
        <v>1074</v>
      </c>
      <c r="AF203" s="104" t="s">
        <v>184</v>
      </c>
      <c r="AG203" s="164" t="s">
        <v>1075</v>
      </c>
      <c r="AH203" s="104" t="s">
        <v>184</v>
      </c>
      <c r="AI203" s="104" t="s">
        <v>184</v>
      </c>
      <c r="AJ203" s="104">
        <v>2434</v>
      </c>
      <c r="AK203" s="104" t="s">
        <v>184</v>
      </c>
      <c r="AL203" s="104" t="s">
        <v>184</v>
      </c>
      <c r="AM203" s="104" t="s">
        <v>184</v>
      </c>
      <c r="AN203" s="104" t="s">
        <v>184</v>
      </c>
      <c r="AO203" s="104">
        <v>16200</v>
      </c>
      <c r="AP203" s="104" t="s">
        <v>184</v>
      </c>
      <c r="AQ203" s="104" t="s">
        <v>184</v>
      </c>
      <c r="AR203" s="104" t="s">
        <v>184</v>
      </c>
      <c r="AS203" s="104">
        <v>-3338</v>
      </c>
      <c r="AT203" s="104" t="s">
        <v>184</v>
      </c>
      <c r="AU203" s="104" t="s">
        <v>184</v>
      </c>
      <c r="AV203" s="104" t="s">
        <v>184</v>
      </c>
      <c r="AW203" s="104" t="s">
        <v>184</v>
      </c>
      <c r="AX203" s="104" t="s">
        <v>184</v>
      </c>
      <c r="AY203" s="104" t="s">
        <v>184</v>
      </c>
      <c r="AZ203" s="104" t="s">
        <v>215</v>
      </c>
      <c r="BA203" s="104">
        <v>4</v>
      </c>
      <c r="BB203" s="104">
        <v>13</v>
      </c>
      <c r="BC203" s="324" t="s">
        <v>1076</v>
      </c>
    </row>
    <row r="204" s="39" customFormat="1" ht="177" hidden="1" customHeight="1" spans="1:55">
      <c r="A204" s="98">
        <v>199</v>
      </c>
      <c r="B204" s="116" t="s">
        <v>90</v>
      </c>
      <c r="C204" s="116" t="s">
        <v>90</v>
      </c>
      <c r="D204" s="116" t="s">
        <v>217</v>
      </c>
      <c r="E204" s="116" t="s">
        <v>1067</v>
      </c>
      <c r="F204" s="116" t="s">
        <v>1068</v>
      </c>
      <c r="G204" s="116" t="s">
        <v>178</v>
      </c>
      <c r="H204" s="238" t="s">
        <v>327</v>
      </c>
      <c r="I204" s="116" t="s">
        <v>1069</v>
      </c>
      <c r="J204" s="104" t="s">
        <v>9</v>
      </c>
      <c r="K204" s="131" t="s">
        <v>1077</v>
      </c>
      <c r="L204" s="104">
        <v>3</v>
      </c>
      <c r="M204" s="116" t="s">
        <v>182</v>
      </c>
      <c r="N204" s="116" t="s">
        <v>183</v>
      </c>
      <c r="O204" s="104" t="s">
        <v>184</v>
      </c>
      <c r="P204" s="104" t="s">
        <v>184</v>
      </c>
      <c r="Q204" s="104" t="s">
        <v>184</v>
      </c>
      <c r="R204" s="104" t="s">
        <v>184</v>
      </c>
      <c r="S204" s="104" t="s">
        <v>184</v>
      </c>
      <c r="T204" s="104" t="s">
        <v>184</v>
      </c>
      <c r="U204" s="104" t="s">
        <v>184</v>
      </c>
      <c r="V204" s="104" t="s">
        <v>1078</v>
      </c>
      <c r="W204" s="104" t="s">
        <v>1079</v>
      </c>
      <c r="X204" s="104" t="s">
        <v>187</v>
      </c>
      <c r="Y204" s="104" t="s">
        <v>187</v>
      </c>
      <c r="Z204" s="104" t="s">
        <v>184</v>
      </c>
      <c r="AA204" s="104" t="s">
        <v>187</v>
      </c>
      <c r="AB204" s="104" t="s">
        <v>202</v>
      </c>
      <c r="AC204" s="106" t="s">
        <v>1080</v>
      </c>
      <c r="AD204" s="104" t="s">
        <v>193</v>
      </c>
      <c r="AE204" s="104" t="s">
        <v>1074</v>
      </c>
      <c r="AF204" s="104" t="s">
        <v>184</v>
      </c>
      <c r="AG204" s="104" t="s">
        <v>184</v>
      </c>
      <c r="AH204" s="104" t="s">
        <v>184</v>
      </c>
      <c r="AI204" s="104" t="s">
        <v>184</v>
      </c>
      <c r="AJ204" s="104">
        <v>2434</v>
      </c>
      <c r="AK204" s="104" t="s">
        <v>184</v>
      </c>
      <c r="AL204" s="104" t="s">
        <v>184</v>
      </c>
      <c r="AM204" s="104" t="s">
        <v>184</v>
      </c>
      <c r="AN204" s="104" t="s">
        <v>184</v>
      </c>
      <c r="AO204" s="104">
        <v>16200</v>
      </c>
      <c r="AP204" s="104" t="s">
        <v>184</v>
      </c>
      <c r="AQ204" s="104" t="s">
        <v>184</v>
      </c>
      <c r="AR204" s="104" t="s">
        <v>184</v>
      </c>
      <c r="AS204" s="104">
        <v>-3338</v>
      </c>
      <c r="AT204" s="104" t="s">
        <v>184</v>
      </c>
      <c r="AU204" s="104" t="s">
        <v>184</v>
      </c>
      <c r="AV204" s="104" t="s">
        <v>184</v>
      </c>
      <c r="AW204" s="104" t="s">
        <v>184</v>
      </c>
      <c r="AX204" s="104" t="s">
        <v>184</v>
      </c>
      <c r="AY204" s="104" t="s">
        <v>184</v>
      </c>
      <c r="AZ204" s="104" t="s">
        <v>215</v>
      </c>
      <c r="BA204" s="104">
        <v>3</v>
      </c>
      <c r="BB204" s="104"/>
      <c r="BC204" s="325"/>
    </row>
    <row r="205" s="39" customFormat="1" ht="159" hidden="1" customHeight="1" spans="1:55">
      <c r="A205" s="98">
        <v>200</v>
      </c>
      <c r="B205" s="116" t="s">
        <v>90</v>
      </c>
      <c r="C205" s="116" t="s">
        <v>90</v>
      </c>
      <c r="D205" s="116" t="s">
        <v>217</v>
      </c>
      <c r="E205" s="116" t="s">
        <v>1067</v>
      </c>
      <c r="F205" s="116" t="s">
        <v>1068</v>
      </c>
      <c r="G205" s="116" t="s">
        <v>178</v>
      </c>
      <c r="H205" s="238" t="s">
        <v>327</v>
      </c>
      <c r="I205" s="116" t="s">
        <v>1069</v>
      </c>
      <c r="J205" s="104" t="s">
        <v>9</v>
      </c>
      <c r="K205" s="131" t="s">
        <v>1081</v>
      </c>
      <c r="L205" s="104">
        <v>3</v>
      </c>
      <c r="M205" s="116" t="s">
        <v>182</v>
      </c>
      <c r="N205" s="116" t="s">
        <v>183</v>
      </c>
      <c r="O205" s="104" t="s">
        <v>184</v>
      </c>
      <c r="P205" s="104" t="s">
        <v>184</v>
      </c>
      <c r="Q205" s="104" t="s">
        <v>184</v>
      </c>
      <c r="R205" s="104" t="s">
        <v>184</v>
      </c>
      <c r="S205" s="104" t="s">
        <v>184</v>
      </c>
      <c r="T205" s="104" t="s">
        <v>184</v>
      </c>
      <c r="U205" s="104" t="s">
        <v>184</v>
      </c>
      <c r="V205" s="104" t="s">
        <v>1082</v>
      </c>
      <c r="W205" s="104" t="s">
        <v>1083</v>
      </c>
      <c r="X205" s="104" t="s">
        <v>187</v>
      </c>
      <c r="Y205" s="104" t="s">
        <v>187</v>
      </c>
      <c r="Z205" s="104" t="s">
        <v>184</v>
      </c>
      <c r="AA205" s="104" t="s">
        <v>187</v>
      </c>
      <c r="AB205" s="104" t="s">
        <v>202</v>
      </c>
      <c r="AC205" s="106" t="s">
        <v>1084</v>
      </c>
      <c r="AD205" s="104" t="s">
        <v>193</v>
      </c>
      <c r="AE205" s="104" t="s">
        <v>1074</v>
      </c>
      <c r="AF205" s="104" t="s">
        <v>184</v>
      </c>
      <c r="AG205" s="164" t="s">
        <v>1085</v>
      </c>
      <c r="AH205" s="104" t="s">
        <v>184</v>
      </c>
      <c r="AI205" s="104" t="s">
        <v>184</v>
      </c>
      <c r="AJ205" s="104">
        <v>2434</v>
      </c>
      <c r="AK205" s="104" t="s">
        <v>184</v>
      </c>
      <c r="AL205" s="104" t="s">
        <v>184</v>
      </c>
      <c r="AM205" s="104" t="s">
        <v>184</v>
      </c>
      <c r="AN205" s="104" t="s">
        <v>184</v>
      </c>
      <c r="AO205" s="104">
        <v>16200</v>
      </c>
      <c r="AP205" s="104" t="s">
        <v>184</v>
      </c>
      <c r="AQ205" s="104" t="s">
        <v>184</v>
      </c>
      <c r="AR205" s="104" t="s">
        <v>184</v>
      </c>
      <c r="AS205" s="104">
        <v>-3338</v>
      </c>
      <c r="AT205" s="104" t="s">
        <v>184</v>
      </c>
      <c r="AU205" s="104" t="s">
        <v>184</v>
      </c>
      <c r="AV205" s="104" t="s">
        <v>184</v>
      </c>
      <c r="AW205" s="104" t="s">
        <v>184</v>
      </c>
      <c r="AX205" s="104" t="s">
        <v>184</v>
      </c>
      <c r="AY205" s="104" t="s">
        <v>184</v>
      </c>
      <c r="AZ205" s="104" t="s">
        <v>215</v>
      </c>
      <c r="BA205" s="104">
        <v>3</v>
      </c>
      <c r="BB205" s="104"/>
      <c r="BC205" s="325"/>
    </row>
    <row r="206" s="39" customFormat="1" ht="157" hidden="1" customHeight="1" spans="1:55">
      <c r="A206" s="98">
        <v>201</v>
      </c>
      <c r="B206" s="116" t="s">
        <v>90</v>
      </c>
      <c r="C206" s="116" t="s">
        <v>90</v>
      </c>
      <c r="D206" s="116" t="s">
        <v>217</v>
      </c>
      <c r="E206" s="116" t="s">
        <v>1067</v>
      </c>
      <c r="F206" s="116" t="s">
        <v>1068</v>
      </c>
      <c r="G206" s="116" t="s">
        <v>178</v>
      </c>
      <c r="H206" s="238" t="s">
        <v>207</v>
      </c>
      <c r="I206" s="116" t="s">
        <v>1086</v>
      </c>
      <c r="J206" s="104" t="s">
        <v>9</v>
      </c>
      <c r="K206" s="131" t="s">
        <v>1087</v>
      </c>
      <c r="L206" s="104">
        <v>1</v>
      </c>
      <c r="M206" s="116" t="s">
        <v>182</v>
      </c>
      <c r="N206" s="116" t="s">
        <v>183</v>
      </c>
      <c r="O206" s="104" t="s">
        <v>184</v>
      </c>
      <c r="P206" s="104" t="s">
        <v>184</v>
      </c>
      <c r="Q206" s="104" t="s">
        <v>184</v>
      </c>
      <c r="R206" s="104" t="s">
        <v>184</v>
      </c>
      <c r="S206" s="104" t="s">
        <v>1088</v>
      </c>
      <c r="T206" s="104" t="s">
        <v>1089</v>
      </c>
      <c r="U206" s="104" t="s">
        <v>184</v>
      </c>
      <c r="V206" s="104" t="s">
        <v>184</v>
      </c>
      <c r="W206" s="104" t="s">
        <v>184</v>
      </c>
      <c r="X206" s="104" t="s">
        <v>187</v>
      </c>
      <c r="Y206" s="104" t="s">
        <v>1090</v>
      </c>
      <c r="Z206" s="104" t="s">
        <v>250</v>
      </c>
      <c r="AA206" s="104" t="s">
        <v>205</v>
      </c>
      <c r="AB206" s="104" t="s">
        <v>202</v>
      </c>
      <c r="AC206" s="106" t="s">
        <v>1091</v>
      </c>
      <c r="AD206" s="104" t="s">
        <v>193</v>
      </c>
      <c r="AE206" s="104" t="s">
        <v>1074</v>
      </c>
      <c r="AF206" s="104" t="s">
        <v>184</v>
      </c>
      <c r="AG206" s="104" t="s">
        <v>184</v>
      </c>
      <c r="AH206" s="104" t="s">
        <v>184</v>
      </c>
      <c r="AI206" s="104" t="s">
        <v>184</v>
      </c>
      <c r="AJ206" s="104">
        <v>2434</v>
      </c>
      <c r="AK206" s="104" t="s">
        <v>184</v>
      </c>
      <c r="AL206" s="104" t="s">
        <v>184</v>
      </c>
      <c r="AM206" s="104" t="s">
        <v>184</v>
      </c>
      <c r="AN206" s="104" t="s">
        <v>184</v>
      </c>
      <c r="AO206" s="104">
        <v>16200</v>
      </c>
      <c r="AP206" s="104" t="s">
        <v>184</v>
      </c>
      <c r="AQ206" s="104" t="s">
        <v>184</v>
      </c>
      <c r="AR206" s="104" t="s">
        <v>184</v>
      </c>
      <c r="AS206" s="104">
        <v>-3338</v>
      </c>
      <c r="AT206" s="104" t="s">
        <v>184</v>
      </c>
      <c r="AU206" s="104" t="s">
        <v>184</v>
      </c>
      <c r="AV206" s="104" t="s">
        <v>184</v>
      </c>
      <c r="AW206" s="104" t="s">
        <v>184</v>
      </c>
      <c r="AX206" s="104" t="s">
        <v>184</v>
      </c>
      <c r="AY206" s="104" t="s">
        <v>184</v>
      </c>
      <c r="AZ206" s="104" t="s">
        <v>215</v>
      </c>
      <c r="BA206" s="104">
        <v>1</v>
      </c>
      <c r="BB206" s="104"/>
      <c r="BC206" s="325"/>
    </row>
    <row r="207" s="39" customFormat="1" ht="141" hidden="1" customHeight="1" spans="1:55">
      <c r="A207" s="98">
        <v>202</v>
      </c>
      <c r="B207" s="116" t="s">
        <v>90</v>
      </c>
      <c r="C207" s="116" t="s">
        <v>90</v>
      </c>
      <c r="D207" s="116" t="s">
        <v>217</v>
      </c>
      <c r="E207" s="116" t="s">
        <v>1067</v>
      </c>
      <c r="F207" s="116" t="s">
        <v>1068</v>
      </c>
      <c r="G207" s="116" t="s">
        <v>178</v>
      </c>
      <c r="H207" s="238" t="s">
        <v>327</v>
      </c>
      <c r="I207" s="116" t="s">
        <v>1069</v>
      </c>
      <c r="J207" s="104" t="s">
        <v>9</v>
      </c>
      <c r="K207" s="131" t="s">
        <v>1092</v>
      </c>
      <c r="L207" s="104">
        <v>2</v>
      </c>
      <c r="M207" s="116" t="s">
        <v>182</v>
      </c>
      <c r="N207" s="116" t="s">
        <v>183</v>
      </c>
      <c r="O207" s="104" t="s">
        <v>184</v>
      </c>
      <c r="P207" s="104" t="s">
        <v>184</v>
      </c>
      <c r="Q207" s="104" t="s">
        <v>184</v>
      </c>
      <c r="R207" s="104" t="s">
        <v>184</v>
      </c>
      <c r="S207" s="104" t="s">
        <v>184</v>
      </c>
      <c r="T207" s="104" t="s">
        <v>184</v>
      </c>
      <c r="U207" s="104" t="s">
        <v>184</v>
      </c>
      <c r="V207" s="104" t="s">
        <v>1093</v>
      </c>
      <c r="W207" s="104" t="s">
        <v>1094</v>
      </c>
      <c r="X207" s="104" t="s">
        <v>187</v>
      </c>
      <c r="Y207" s="104" t="s">
        <v>187</v>
      </c>
      <c r="Z207" s="104" t="s">
        <v>184</v>
      </c>
      <c r="AA207" s="104" t="s">
        <v>187</v>
      </c>
      <c r="AB207" s="104" t="s">
        <v>202</v>
      </c>
      <c r="AC207" s="106" t="s">
        <v>1095</v>
      </c>
      <c r="AD207" s="104" t="s">
        <v>193</v>
      </c>
      <c r="AE207" s="104" t="s">
        <v>1074</v>
      </c>
      <c r="AF207" s="104" t="s">
        <v>184</v>
      </c>
      <c r="AG207" s="104" t="s">
        <v>184</v>
      </c>
      <c r="AH207" s="104" t="s">
        <v>184</v>
      </c>
      <c r="AI207" s="104" t="s">
        <v>184</v>
      </c>
      <c r="AJ207" s="104">
        <v>2434</v>
      </c>
      <c r="AK207" s="104" t="s">
        <v>184</v>
      </c>
      <c r="AL207" s="104" t="s">
        <v>184</v>
      </c>
      <c r="AM207" s="104" t="s">
        <v>184</v>
      </c>
      <c r="AN207" s="104" t="s">
        <v>184</v>
      </c>
      <c r="AO207" s="104">
        <v>16200</v>
      </c>
      <c r="AP207" s="104" t="s">
        <v>184</v>
      </c>
      <c r="AQ207" s="104" t="s">
        <v>184</v>
      </c>
      <c r="AR207" s="104" t="s">
        <v>184</v>
      </c>
      <c r="AS207" s="104">
        <v>-3338</v>
      </c>
      <c r="AT207" s="104" t="s">
        <v>184</v>
      </c>
      <c r="AU207" s="104" t="s">
        <v>184</v>
      </c>
      <c r="AV207" s="104" t="s">
        <v>184</v>
      </c>
      <c r="AW207" s="104" t="s">
        <v>184</v>
      </c>
      <c r="AX207" s="104" t="s">
        <v>184</v>
      </c>
      <c r="AY207" s="104" t="s">
        <v>184</v>
      </c>
      <c r="AZ207" s="104" t="s">
        <v>215</v>
      </c>
      <c r="BA207" s="104">
        <v>2</v>
      </c>
      <c r="BB207" s="104"/>
      <c r="BC207" s="326"/>
    </row>
    <row r="208" s="33" customFormat="1" ht="61" hidden="1" customHeight="1" spans="1:55">
      <c r="A208" s="98">
        <v>203</v>
      </c>
      <c r="B208" s="116" t="s">
        <v>90</v>
      </c>
      <c r="C208" s="285" t="s">
        <v>20</v>
      </c>
      <c r="D208" s="285"/>
      <c r="E208" s="285" t="s">
        <v>184</v>
      </c>
      <c r="F208" s="285" t="s">
        <v>184</v>
      </c>
      <c r="G208" s="285" t="s">
        <v>184</v>
      </c>
      <c r="H208" s="285" t="s">
        <v>184</v>
      </c>
      <c r="I208" s="238" t="s">
        <v>184</v>
      </c>
      <c r="J208" s="285" t="s">
        <v>184</v>
      </c>
      <c r="K208" s="117" t="s">
        <v>184</v>
      </c>
      <c r="L208" s="285">
        <v>0</v>
      </c>
      <c r="M208" s="108" t="s">
        <v>184</v>
      </c>
      <c r="N208" s="108" t="s">
        <v>184</v>
      </c>
      <c r="O208" s="285" t="s">
        <v>184</v>
      </c>
      <c r="P208" s="285" t="s">
        <v>184</v>
      </c>
      <c r="Q208" s="285" t="s">
        <v>184</v>
      </c>
      <c r="R208" s="285" t="s">
        <v>184</v>
      </c>
      <c r="S208" s="285" t="s">
        <v>184</v>
      </c>
      <c r="T208" s="285" t="s">
        <v>184</v>
      </c>
      <c r="U208" s="285" t="s">
        <v>184</v>
      </c>
      <c r="V208" s="285" t="s">
        <v>184</v>
      </c>
      <c r="W208" s="285" t="s">
        <v>184</v>
      </c>
      <c r="X208" s="285" t="s">
        <v>184</v>
      </c>
      <c r="Y208" s="285" t="s">
        <v>184</v>
      </c>
      <c r="Z208" s="285" t="s">
        <v>184</v>
      </c>
      <c r="AA208" s="285" t="s">
        <v>184</v>
      </c>
      <c r="AB208" s="285" t="s">
        <v>184</v>
      </c>
      <c r="AC208" s="285" t="s">
        <v>184</v>
      </c>
      <c r="AD208" s="285" t="s">
        <v>184</v>
      </c>
      <c r="AE208" s="285" t="s">
        <v>184</v>
      </c>
      <c r="AF208" s="285" t="s">
        <v>184</v>
      </c>
      <c r="AG208" s="285" t="s">
        <v>184</v>
      </c>
      <c r="AH208" s="285" t="s">
        <v>184</v>
      </c>
      <c r="AI208" s="285" t="s">
        <v>184</v>
      </c>
      <c r="AJ208" s="285" t="s">
        <v>184</v>
      </c>
      <c r="AK208" s="285" t="s">
        <v>184</v>
      </c>
      <c r="AL208" s="285" t="s">
        <v>184</v>
      </c>
      <c r="AM208" s="285" t="s">
        <v>184</v>
      </c>
      <c r="AN208" s="285" t="s">
        <v>184</v>
      </c>
      <c r="AO208" s="285" t="s">
        <v>184</v>
      </c>
      <c r="AP208" s="285" t="s">
        <v>184</v>
      </c>
      <c r="AQ208" s="285" t="s">
        <v>184</v>
      </c>
      <c r="AR208" s="285" t="s">
        <v>184</v>
      </c>
      <c r="AS208" s="285" t="s">
        <v>184</v>
      </c>
      <c r="AT208" s="285" t="s">
        <v>184</v>
      </c>
      <c r="AU208" s="285" t="s">
        <v>184</v>
      </c>
      <c r="AV208" s="285" t="s">
        <v>184</v>
      </c>
      <c r="AW208" s="285" t="s">
        <v>184</v>
      </c>
      <c r="AX208" s="285" t="s">
        <v>184</v>
      </c>
      <c r="AY208" s="285" t="s">
        <v>184</v>
      </c>
      <c r="AZ208" s="285" t="s">
        <v>184</v>
      </c>
      <c r="BA208" s="132">
        <v>0</v>
      </c>
      <c r="BB208" s="132">
        <v>0</v>
      </c>
      <c r="BC208" s="126" t="s">
        <v>184</v>
      </c>
    </row>
    <row r="209" s="33" customFormat="1" ht="50" hidden="1" customHeight="1" spans="1:55">
      <c r="A209" s="98">
        <v>204</v>
      </c>
      <c r="B209" s="116" t="s">
        <v>90</v>
      </c>
      <c r="C209" s="285" t="s">
        <v>21</v>
      </c>
      <c r="D209" s="285"/>
      <c r="E209" s="285" t="s">
        <v>184</v>
      </c>
      <c r="F209" s="285" t="s">
        <v>184</v>
      </c>
      <c r="G209" s="285" t="s">
        <v>184</v>
      </c>
      <c r="H209" s="285" t="s">
        <v>184</v>
      </c>
      <c r="I209" s="238" t="s">
        <v>184</v>
      </c>
      <c r="J209" s="285" t="s">
        <v>184</v>
      </c>
      <c r="K209" s="117" t="s">
        <v>184</v>
      </c>
      <c r="L209" s="132">
        <f>SUM(L203:L207)</f>
        <v>13</v>
      </c>
      <c r="M209" s="108" t="s">
        <v>184</v>
      </c>
      <c r="N209" s="108" t="s">
        <v>184</v>
      </c>
      <c r="O209" s="132" t="s">
        <v>184</v>
      </c>
      <c r="P209" s="132" t="s">
        <v>184</v>
      </c>
      <c r="Q209" s="132" t="s">
        <v>184</v>
      </c>
      <c r="R209" s="132" t="s">
        <v>184</v>
      </c>
      <c r="S209" s="132" t="s">
        <v>184</v>
      </c>
      <c r="T209" s="132" t="s">
        <v>184</v>
      </c>
      <c r="U209" s="132" t="s">
        <v>184</v>
      </c>
      <c r="V209" s="132" t="s">
        <v>184</v>
      </c>
      <c r="W209" s="132" t="s">
        <v>184</v>
      </c>
      <c r="X209" s="132" t="s">
        <v>184</v>
      </c>
      <c r="Y209" s="132" t="s">
        <v>184</v>
      </c>
      <c r="Z209" s="132" t="s">
        <v>184</v>
      </c>
      <c r="AA209" s="132" t="s">
        <v>184</v>
      </c>
      <c r="AB209" s="132" t="s">
        <v>184</v>
      </c>
      <c r="AC209" s="132" t="s">
        <v>184</v>
      </c>
      <c r="AD209" s="132" t="s">
        <v>184</v>
      </c>
      <c r="AE209" s="132" t="s">
        <v>184</v>
      </c>
      <c r="AF209" s="132" t="s">
        <v>184</v>
      </c>
      <c r="AG209" s="132" t="s">
        <v>184</v>
      </c>
      <c r="AH209" s="132" t="s">
        <v>184</v>
      </c>
      <c r="AI209" s="132" t="s">
        <v>184</v>
      </c>
      <c r="AJ209" s="132" t="s">
        <v>184</v>
      </c>
      <c r="AK209" s="132" t="s">
        <v>184</v>
      </c>
      <c r="AL209" s="132" t="s">
        <v>184</v>
      </c>
      <c r="AM209" s="132" t="s">
        <v>184</v>
      </c>
      <c r="AN209" s="132" t="s">
        <v>184</v>
      </c>
      <c r="AO209" s="132" t="s">
        <v>184</v>
      </c>
      <c r="AP209" s="132" t="s">
        <v>184</v>
      </c>
      <c r="AQ209" s="132" t="s">
        <v>184</v>
      </c>
      <c r="AR209" s="132" t="s">
        <v>184</v>
      </c>
      <c r="AS209" s="132" t="s">
        <v>184</v>
      </c>
      <c r="AT209" s="132" t="s">
        <v>184</v>
      </c>
      <c r="AU209" s="132" t="s">
        <v>184</v>
      </c>
      <c r="AV209" s="132" t="s">
        <v>184</v>
      </c>
      <c r="AW209" s="132" t="s">
        <v>184</v>
      </c>
      <c r="AX209" s="132" t="s">
        <v>184</v>
      </c>
      <c r="AY209" s="132" t="s">
        <v>184</v>
      </c>
      <c r="AZ209" s="132" t="s">
        <v>184</v>
      </c>
      <c r="BA209" s="132">
        <f>SUM(BA203:BA207)</f>
        <v>13</v>
      </c>
      <c r="BB209" s="132">
        <f>SUM(BB203:BB207)</f>
        <v>13</v>
      </c>
      <c r="BC209" s="126" t="s">
        <v>184</v>
      </c>
    </row>
    <row r="210" s="26" customFormat="1" ht="186" hidden="1" customHeight="1" spans="1:55">
      <c r="A210" s="98">
        <v>205</v>
      </c>
      <c r="B210" s="327" t="s">
        <v>91</v>
      </c>
      <c r="C210" s="327" t="s">
        <v>92</v>
      </c>
      <c r="D210" s="327" t="s">
        <v>18</v>
      </c>
      <c r="E210" s="327" t="s">
        <v>1096</v>
      </c>
      <c r="F210" s="328">
        <v>15329040231</v>
      </c>
      <c r="G210" s="246" t="s">
        <v>178</v>
      </c>
      <c r="H210" s="262" t="s">
        <v>207</v>
      </c>
      <c r="I210" s="221" t="s">
        <v>1097</v>
      </c>
      <c r="J210" s="221" t="s">
        <v>9</v>
      </c>
      <c r="K210" s="164" t="s">
        <v>1098</v>
      </c>
      <c r="L210" s="221">
        <v>2</v>
      </c>
      <c r="M210" s="246" t="s">
        <v>182</v>
      </c>
      <c r="N210" s="246" t="s">
        <v>187</v>
      </c>
      <c r="O210" s="244" t="s">
        <v>184</v>
      </c>
      <c r="P210" s="244" t="s">
        <v>184</v>
      </c>
      <c r="Q210" s="244" t="s">
        <v>184</v>
      </c>
      <c r="R210" s="244" t="s">
        <v>184</v>
      </c>
      <c r="S210" s="244" t="s">
        <v>1099</v>
      </c>
      <c r="T210" s="244" t="s">
        <v>1100</v>
      </c>
      <c r="U210" s="244" t="s">
        <v>184</v>
      </c>
      <c r="V210" s="244" t="s">
        <v>184</v>
      </c>
      <c r="W210" s="244" t="s">
        <v>184</v>
      </c>
      <c r="X210" s="244" t="s">
        <v>187</v>
      </c>
      <c r="Y210" s="244" t="s">
        <v>188</v>
      </c>
      <c r="Z210" s="244" t="s">
        <v>250</v>
      </c>
      <c r="AA210" s="244" t="s">
        <v>205</v>
      </c>
      <c r="AB210" s="244" t="s">
        <v>202</v>
      </c>
      <c r="AC210" s="173" t="s">
        <v>1101</v>
      </c>
      <c r="AD210" s="244" t="s">
        <v>193</v>
      </c>
      <c r="AE210" s="244" t="s">
        <v>1102</v>
      </c>
      <c r="AF210" s="244" t="s">
        <v>184</v>
      </c>
      <c r="AG210" s="164" t="s">
        <v>1103</v>
      </c>
      <c r="AH210" s="244">
        <v>411</v>
      </c>
      <c r="AI210" s="244">
        <v>426</v>
      </c>
      <c r="AJ210" s="244">
        <v>510</v>
      </c>
      <c r="AK210" s="244">
        <f>AJ210-AI210</f>
        <v>84</v>
      </c>
      <c r="AL210" s="244" t="str">
        <f>IF(AK210&gt;0,"是","否")</f>
        <v>是</v>
      </c>
      <c r="AM210" s="244">
        <v>0</v>
      </c>
      <c r="AN210" s="244">
        <v>6356</v>
      </c>
      <c r="AO210" s="244">
        <v>7500</v>
      </c>
      <c r="AP210" s="244">
        <v>1144</v>
      </c>
      <c r="AQ210" s="244"/>
      <c r="AR210" s="244">
        <v>361.03</v>
      </c>
      <c r="AS210" s="244">
        <v>500</v>
      </c>
      <c r="AT210" s="244">
        <v>139.97</v>
      </c>
      <c r="AU210" s="244" t="str">
        <f>IF(AT210&gt;0,"是","否")</f>
        <v>是</v>
      </c>
      <c r="AV210" s="244">
        <v>0</v>
      </c>
      <c r="AW210" s="244">
        <v>0</v>
      </c>
      <c r="AX210" s="244">
        <f>AV210-AW210</f>
        <v>0</v>
      </c>
      <c r="AY210" s="244" t="str">
        <f>IF(AX210&gt;0,"是","否")</f>
        <v>否</v>
      </c>
      <c r="AZ210" s="244" t="s">
        <v>215</v>
      </c>
      <c r="BA210" s="112">
        <f>L210</f>
        <v>2</v>
      </c>
      <c r="BB210" s="112">
        <f>SUM(BA210:BA214)</f>
        <v>7</v>
      </c>
      <c r="BC210" s="124" t="s">
        <v>1104</v>
      </c>
    </row>
    <row r="211" s="26" customFormat="1" ht="186" hidden="1" customHeight="1" spans="1:55">
      <c r="A211" s="98">
        <v>206</v>
      </c>
      <c r="B211" s="292" t="s">
        <v>91</v>
      </c>
      <c r="C211" s="292" t="s">
        <v>92</v>
      </c>
      <c r="D211" s="292" t="s">
        <v>18</v>
      </c>
      <c r="E211" s="292" t="s">
        <v>1096</v>
      </c>
      <c r="F211" s="329">
        <v>15329040231</v>
      </c>
      <c r="G211" s="102" t="s">
        <v>178</v>
      </c>
      <c r="H211" s="300" t="s">
        <v>327</v>
      </c>
      <c r="I211" s="104" t="s">
        <v>1105</v>
      </c>
      <c r="J211" s="104" t="s">
        <v>9</v>
      </c>
      <c r="K211" s="106" t="s">
        <v>1106</v>
      </c>
      <c r="L211" s="105">
        <v>2</v>
      </c>
      <c r="M211" s="102" t="s">
        <v>335</v>
      </c>
      <c r="N211" s="102" t="s">
        <v>187</v>
      </c>
      <c r="O211" s="107" t="s">
        <v>184</v>
      </c>
      <c r="P211" s="107" t="s">
        <v>184</v>
      </c>
      <c r="Q211" s="107" t="s">
        <v>184</v>
      </c>
      <c r="R211" s="107" t="s">
        <v>1107</v>
      </c>
      <c r="S211" s="107" t="s">
        <v>1108</v>
      </c>
      <c r="T211" s="107" t="s">
        <v>1109</v>
      </c>
      <c r="U211" s="107" t="s">
        <v>184</v>
      </c>
      <c r="V211" s="107" t="s">
        <v>184</v>
      </c>
      <c r="W211" s="107" t="s">
        <v>184</v>
      </c>
      <c r="X211" s="107" t="s">
        <v>187</v>
      </c>
      <c r="Y211" s="107" t="s">
        <v>187</v>
      </c>
      <c r="Z211" s="107" t="s">
        <v>184</v>
      </c>
      <c r="AA211" s="107" t="s">
        <v>187</v>
      </c>
      <c r="AB211" s="107" t="s">
        <v>202</v>
      </c>
      <c r="AC211" s="121" t="s">
        <v>1110</v>
      </c>
      <c r="AD211" s="107" t="s">
        <v>193</v>
      </c>
      <c r="AE211" s="107" t="s">
        <v>1102</v>
      </c>
      <c r="AF211" s="107" t="s">
        <v>184</v>
      </c>
      <c r="AG211" s="121" t="s">
        <v>1111</v>
      </c>
      <c r="AH211" s="107">
        <v>411</v>
      </c>
      <c r="AI211" s="107">
        <v>426</v>
      </c>
      <c r="AJ211" s="107">
        <v>510</v>
      </c>
      <c r="AK211" s="107">
        <f>AJ211-AI211</f>
        <v>84</v>
      </c>
      <c r="AL211" s="107" t="str">
        <f>IF(AK211&gt;0,"是","否")</f>
        <v>是</v>
      </c>
      <c r="AM211" s="107">
        <v>0</v>
      </c>
      <c r="AN211" s="107">
        <v>6356</v>
      </c>
      <c r="AO211" s="107">
        <v>7500</v>
      </c>
      <c r="AP211" s="107">
        <v>1144</v>
      </c>
      <c r="AQ211" s="107"/>
      <c r="AR211" s="107">
        <v>361.03</v>
      </c>
      <c r="AS211" s="107">
        <v>500</v>
      </c>
      <c r="AT211" s="107">
        <v>139.97</v>
      </c>
      <c r="AU211" s="107" t="str">
        <f>IF(AT211&gt;0,"是","否")</f>
        <v>是</v>
      </c>
      <c r="AV211" s="107">
        <v>0</v>
      </c>
      <c r="AW211" s="107">
        <v>0</v>
      </c>
      <c r="AX211" s="107">
        <f>AV211-AW211</f>
        <v>0</v>
      </c>
      <c r="AY211" s="107" t="str">
        <f>IF(AX211&gt;0,"是","否")</f>
        <v>否</v>
      </c>
      <c r="AZ211" s="107" t="s">
        <v>215</v>
      </c>
      <c r="BA211" s="112">
        <f>L211</f>
        <v>2</v>
      </c>
      <c r="BB211" s="112"/>
      <c r="BC211" s="124"/>
    </row>
    <row r="212" s="26" customFormat="1" ht="186" hidden="1" customHeight="1" spans="1:55">
      <c r="A212" s="98">
        <v>207</v>
      </c>
      <c r="B212" s="292" t="s">
        <v>91</v>
      </c>
      <c r="C212" s="292" t="s">
        <v>92</v>
      </c>
      <c r="D212" s="292" t="s">
        <v>18</v>
      </c>
      <c r="E212" s="292" t="s">
        <v>1096</v>
      </c>
      <c r="F212" s="329">
        <v>15329040231</v>
      </c>
      <c r="G212" s="102" t="s">
        <v>178</v>
      </c>
      <c r="H212" s="330" t="s">
        <v>245</v>
      </c>
      <c r="I212" s="105" t="s">
        <v>846</v>
      </c>
      <c r="J212" s="105" t="s">
        <v>9</v>
      </c>
      <c r="K212" s="153" t="s">
        <v>1112</v>
      </c>
      <c r="L212" s="105">
        <v>1</v>
      </c>
      <c r="M212" s="102" t="s">
        <v>182</v>
      </c>
      <c r="N212" s="102" t="s">
        <v>187</v>
      </c>
      <c r="O212" s="107" t="s">
        <v>184</v>
      </c>
      <c r="P212" s="107" t="s">
        <v>184</v>
      </c>
      <c r="Q212" s="107" t="s">
        <v>184</v>
      </c>
      <c r="R212" s="107" t="s">
        <v>184</v>
      </c>
      <c r="S212" s="107" t="s">
        <v>1113</v>
      </c>
      <c r="T212" s="107" t="s">
        <v>1114</v>
      </c>
      <c r="U212" s="107" t="s">
        <v>184</v>
      </c>
      <c r="V212" s="107" t="s">
        <v>184</v>
      </c>
      <c r="W212" s="107" t="s">
        <v>184</v>
      </c>
      <c r="X212" s="107" t="s">
        <v>187</v>
      </c>
      <c r="Y212" s="107" t="s">
        <v>188</v>
      </c>
      <c r="Z212" s="107" t="s">
        <v>804</v>
      </c>
      <c r="AA212" s="107" t="s">
        <v>205</v>
      </c>
      <c r="AB212" s="107" t="s">
        <v>202</v>
      </c>
      <c r="AC212" s="121" t="s">
        <v>1115</v>
      </c>
      <c r="AD212" s="107" t="s">
        <v>193</v>
      </c>
      <c r="AE212" s="107" t="s">
        <v>1102</v>
      </c>
      <c r="AF212" s="107" t="s">
        <v>184</v>
      </c>
      <c r="AG212" s="121" t="s">
        <v>1116</v>
      </c>
      <c r="AH212" s="107">
        <v>411</v>
      </c>
      <c r="AI212" s="107">
        <v>426</v>
      </c>
      <c r="AJ212" s="107">
        <v>510</v>
      </c>
      <c r="AK212" s="107">
        <f>AJ212-AI212</f>
        <v>84</v>
      </c>
      <c r="AL212" s="107" t="str">
        <f>IF(AK212&gt;0,"是","否")</f>
        <v>是</v>
      </c>
      <c r="AM212" s="107">
        <v>0</v>
      </c>
      <c r="AN212" s="107">
        <v>6356</v>
      </c>
      <c r="AO212" s="107">
        <v>7500</v>
      </c>
      <c r="AP212" s="107">
        <v>1144</v>
      </c>
      <c r="AQ212" s="107"/>
      <c r="AR212" s="107">
        <v>361.03</v>
      </c>
      <c r="AS212" s="107">
        <v>500</v>
      </c>
      <c r="AT212" s="107">
        <v>139.97</v>
      </c>
      <c r="AU212" s="107" t="str">
        <f>IF(AT212&gt;0,"是","否")</f>
        <v>是</v>
      </c>
      <c r="AV212" s="107">
        <v>0</v>
      </c>
      <c r="AW212" s="107">
        <v>0</v>
      </c>
      <c r="AX212" s="107">
        <f>AV212-AW212</f>
        <v>0</v>
      </c>
      <c r="AY212" s="107" t="str">
        <f>IF(AX212&gt;0,"是","否")</f>
        <v>否</v>
      </c>
      <c r="AZ212" s="107" t="s">
        <v>215</v>
      </c>
      <c r="BA212" s="112">
        <f>L212</f>
        <v>1</v>
      </c>
      <c r="BB212" s="112"/>
      <c r="BC212" s="124"/>
    </row>
    <row r="213" s="26" customFormat="1" ht="186" hidden="1" customHeight="1" spans="1:55">
      <c r="A213" s="98">
        <v>208</v>
      </c>
      <c r="B213" s="331" t="s">
        <v>91</v>
      </c>
      <c r="C213" s="331" t="s">
        <v>92</v>
      </c>
      <c r="D213" s="331" t="s">
        <v>18</v>
      </c>
      <c r="E213" s="331" t="s">
        <v>1096</v>
      </c>
      <c r="F213" s="332">
        <v>15329040231</v>
      </c>
      <c r="G213" s="100" t="s">
        <v>197</v>
      </c>
      <c r="H213" s="238" t="s">
        <v>207</v>
      </c>
      <c r="I213" s="104" t="s">
        <v>1117</v>
      </c>
      <c r="J213" s="104" t="s">
        <v>9</v>
      </c>
      <c r="K213" s="106" t="s">
        <v>1118</v>
      </c>
      <c r="L213" s="105">
        <v>1</v>
      </c>
      <c r="M213" s="100" t="s">
        <v>182</v>
      </c>
      <c r="N213" s="100" t="s">
        <v>187</v>
      </c>
      <c r="O213" s="99" t="s">
        <v>184</v>
      </c>
      <c r="P213" s="99" t="s">
        <v>184</v>
      </c>
      <c r="Q213" s="99" t="s">
        <v>184</v>
      </c>
      <c r="R213" s="99" t="s">
        <v>184</v>
      </c>
      <c r="S213" s="99" t="s">
        <v>730</v>
      </c>
      <c r="T213" s="99" t="s">
        <v>555</v>
      </c>
      <c r="U213" s="99" t="s">
        <v>184</v>
      </c>
      <c r="V213" s="99" t="s">
        <v>184</v>
      </c>
      <c r="W213" s="99" t="s">
        <v>184</v>
      </c>
      <c r="X213" s="99" t="s">
        <v>187</v>
      </c>
      <c r="Y213" s="99" t="s">
        <v>188</v>
      </c>
      <c r="Z213" s="99" t="s">
        <v>1119</v>
      </c>
      <c r="AA213" s="99" t="s">
        <v>322</v>
      </c>
      <c r="AB213" s="99" t="s">
        <v>191</v>
      </c>
      <c r="AC213" s="110" t="s">
        <v>1120</v>
      </c>
      <c r="AD213" s="99" t="s">
        <v>193</v>
      </c>
      <c r="AE213" s="99" t="s">
        <v>1102</v>
      </c>
      <c r="AF213" s="99" t="s">
        <v>184</v>
      </c>
      <c r="AG213" s="99" t="s">
        <v>184</v>
      </c>
      <c r="AH213" s="99">
        <v>411</v>
      </c>
      <c r="AI213" s="99">
        <v>426</v>
      </c>
      <c r="AJ213" s="99">
        <v>510</v>
      </c>
      <c r="AK213" s="99">
        <f>AJ213-AI213</f>
        <v>84</v>
      </c>
      <c r="AL213" s="99" t="str">
        <f>IF(AK213&gt;0,"是","否")</f>
        <v>是</v>
      </c>
      <c r="AM213" s="99">
        <v>0</v>
      </c>
      <c r="AN213" s="99">
        <v>6356</v>
      </c>
      <c r="AO213" s="99">
        <v>7500</v>
      </c>
      <c r="AP213" s="99">
        <v>1144</v>
      </c>
      <c r="AQ213" s="99"/>
      <c r="AR213" s="99">
        <v>361.03</v>
      </c>
      <c r="AS213" s="99">
        <v>500</v>
      </c>
      <c r="AT213" s="99">
        <v>139.97</v>
      </c>
      <c r="AU213" s="99" t="str">
        <f>IF(AT213&gt;0,"是","否")</f>
        <v>是</v>
      </c>
      <c r="AV213" s="99">
        <v>0</v>
      </c>
      <c r="AW213" s="99">
        <v>0</v>
      </c>
      <c r="AX213" s="99">
        <f>AV213-AW213</f>
        <v>0</v>
      </c>
      <c r="AY213" s="99" t="str">
        <f>IF(AX213&gt;0,"是","否")</f>
        <v>否</v>
      </c>
      <c r="AZ213" s="99" t="s">
        <v>215</v>
      </c>
      <c r="BA213" s="98">
        <f>L213</f>
        <v>1</v>
      </c>
      <c r="BB213" s="112"/>
      <c r="BC213" s="124"/>
    </row>
    <row r="214" s="26" customFormat="1" ht="186" hidden="1" customHeight="1" spans="1:55">
      <c r="A214" s="98">
        <v>209</v>
      </c>
      <c r="B214" s="259" t="s">
        <v>91</v>
      </c>
      <c r="C214" s="259" t="s">
        <v>92</v>
      </c>
      <c r="D214" s="259" t="s">
        <v>18</v>
      </c>
      <c r="E214" s="259" t="s">
        <v>1096</v>
      </c>
      <c r="F214" s="132">
        <v>15329040231</v>
      </c>
      <c r="G214" s="116" t="s">
        <v>197</v>
      </c>
      <c r="H214" s="238" t="s">
        <v>179</v>
      </c>
      <c r="I214" s="104" t="s">
        <v>1121</v>
      </c>
      <c r="J214" s="104" t="s">
        <v>10</v>
      </c>
      <c r="K214" s="106" t="s">
        <v>1122</v>
      </c>
      <c r="L214" s="104">
        <v>1</v>
      </c>
      <c r="M214" s="116" t="s">
        <v>182</v>
      </c>
      <c r="N214" s="116" t="s">
        <v>187</v>
      </c>
      <c r="O214" s="107" t="s">
        <v>184</v>
      </c>
      <c r="P214" s="107" t="s">
        <v>184</v>
      </c>
      <c r="Q214" s="107" t="s">
        <v>184</v>
      </c>
      <c r="R214" s="107" t="s">
        <v>184</v>
      </c>
      <c r="S214" s="107" t="s">
        <v>1123</v>
      </c>
      <c r="T214" s="107" t="s">
        <v>498</v>
      </c>
      <c r="U214" s="107" t="s">
        <v>184</v>
      </c>
      <c r="V214" s="107" t="s">
        <v>184</v>
      </c>
      <c r="W214" s="107" t="s">
        <v>184</v>
      </c>
      <c r="X214" s="107" t="s">
        <v>212</v>
      </c>
      <c r="Y214" s="107" t="s">
        <v>187</v>
      </c>
      <c r="Z214" s="107" t="s">
        <v>184</v>
      </c>
      <c r="AA214" s="107" t="s">
        <v>322</v>
      </c>
      <c r="AB214" s="107" t="s">
        <v>191</v>
      </c>
      <c r="AC214" s="121" t="s">
        <v>1124</v>
      </c>
      <c r="AD214" s="107" t="s">
        <v>193</v>
      </c>
      <c r="AE214" s="107" t="s">
        <v>1102</v>
      </c>
      <c r="AF214" s="107" t="s">
        <v>184</v>
      </c>
      <c r="AG214" s="107" t="s">
        <v>184</v>
      </c>
      <c r="AH214" s="107">
        <v>411</v>
      </c>
      <c r="AI214" s="107">
        <v>426</v>
      </c>
      <c r="AJ214" s="107">
        <v>510</v>
      </c>
      <c r="AK214" s="107">
        <f>AJ214-AI214</f>
        <v>84</v>
      </c>
      <c r="AL214" s="107" t="str">
        <f>IF(AK214&gt;0,"是","否")</f>
        <v>是</v>
      </c>
      <c r="AM214" s="107">
        <v>0</v>
      </c>
      <c r="AN214" s="107">
        <v>6356</v>
      </c>
      <c r="AO214" s="107">
        <v>7500</v>
      </c>
      <c r="AP214" s="107">
        <v>1144</v>
      </c>
      <c r="AQ214" s="107"/>
      <c r="AR214" s="107">
        <v>361.03</v>
      </c>
      <c r="AS214" s="107">
        <v>500</v>
      </c>
      <c r="AT214" s="107">
        <v>139.97</v>
      </c>
      <c r="AU214" s="107" t="str">
        <f>IF(AT214&gt;0,"是","否")</f>
        <v>是</v>
      </c>
      <c r="AV214" s="107">
        <v>0</v>
      </c>
      <c r="AW214" s="107">
        <v>0</v>
      </c>
      <c r="AX214" s="107">
        <f>AV214-AW214</f>
        <v>0</v>
      </c>
      <c r="AY214" s="107" t="str">
        <f>IF(AX214&gt;0,"是","否")</f>
        <v>否</v>
      </c>
      <c r="AZ214" s="107" t="s">
        <v>215</v>
      </c>
      <c r="BA214" s="112">
        <f>L214</f>
        <v>1</v>
      </c>
      <c r="BB214" s="112"/>
      <c r="BC214" s="124"/>
    </row>
    <row r="215" s="33" customFormat="1" ht="61" hidden="1" customHeight="1" spans="1:55">
      <c r="A215" s="98">
        <v>210</v>
      </c>
      <c r="B215" s="259" t="s">
        <v>91</v>
      </c>
      <c r="C215" s="285" t="s">
        <v>20</v>
      </c>
      <c r="D215" s="285"/>
      <c r="E215" s="285" t="s">
        <v>184</v>
      </c>
      <c r="F215" s="285" t="s">
        <v>184</v>
      </c>
      <c r="G215" s="285" t="s">
        <v>184</v>
      </c>
      <c r="H215" s="285" t="s">
        <v>184</v>
      </c>
      <c r="I215" s="238" t="s">
        <v>184</v>
      </c>
      <c r="J215" s="285" t="s">
        <v>184</v>
      </c>
      <c r="K215" s="117" t="s">
        <v>184</v>
      </c>
      <c r="L215" s="285">
        <v>0</v>
      </c>
      <c r="M215" s="108" t="s">
        <v>184</v>
      </c>
      <c r="N215" s="108" t="s">
        <v>184</v>
      </c>
      <c r="O215" s="285" t="s">
        <v>184</v>
      </c>
      <c r="P215" s="285" t="s">
        <v>184</v>
      </c>
      <c r="Q215" s="285" t="s">
        <v>184</v>
      </c>
      <c r="R215" s="285" t="s">
        <v>184</v>
      </c>
      <c r="S215" s="285" t="s">
        <v>184</v>
      </c>
      <c r="T215" s="285" t="s">
        <v>184</v>
      </c>
      <c r="U215" s="285" t="s">
        <v>184</v>
      </c>
      <c r="V215" s="285" t="s">
        <v>184</v>
      </c>
      <c r="W215" s="285" t="s">
        <v>184</v>
      </c>
      <c r="X215" s="285" t="s">
        <v>184</v>
      </c>
      <c r="Y215" s="285" t="s">
        <v>184</v>
      </c>
      <c r="Z215" s="285" t="s">
        <v>184</v>
      </c>
      <c r="AA215" s="285" t="s">
        <v>184</v>
      </c>
      <c r="AB215" s="285" t="s">
        <v>184</v>
      </c>
      <c r="AC215" s="285" t="s">
        <v>184</v>
      </c>
      <c r="AD215" s="285" t="s">
        <v>184</v>
      </c>
      <c r="AE215" s="285" t="s">
        <v>184</v>
      </c>
      <c r="AF215" s="285" t="s">
        <v>184</v>
      </c>
      <c r="AG215" s="285" t="s">
        <v>184</v>
      </c>
      <c r="AH215" s="285" t="s">
        <v>184</v>
      </c>
      <c r="AI215" s="285" t="s">
        <v>184</v>
      </c>
      <c r="AJ215" s="285" t="s">
        <v>184</v>
      </c>
      <c r="AK215" s="285" t="s">
        <v>184</v>
      </c>
      <c r="AL215" s="285" t="s">
        <v>184</v>
      </c>
      <c r="AM215" s="285" t="s">
        <v>184</v>
      </c>
      <c r="AN215" s="285" t="s">
        <v>184</v>
      </c>
      <c r="AO215" s="285" t="s">
        <v>184</v>
      </c>
      <c r="AP215" s="285" t="s">
        <v>184</v>
      </c>
      <c r="AQ215" s="285" t="s">
        <v>184</v>
      </c>
      <c r="AR215" s="285" t="s">
        <v>184</v>
      </c>
      <c r="AS215" s="285" t="s">
        <v>184</v>
      </c>
      <c r="AT215" s="285" t="s">
        <v>184</v>
      </c>
      <c r="AU215" s="285" t="s">
        <v>184</v>
      </c>
      <c r="AV215" s="285" t="s">
        <v>184</v>
      </c>
      <c r="AW215" s="285" t="s">
        <v>184</v>
      </c>
      <c r="AX215" s="285" t="s">
        <v>184</v>
      </c>
      <c r="AY215" s="285" t="s">
        <v>184</v>
      </c>
      <c r="AZ215" s="285" t="s">
        <v>184</v>
      </c>
      <c r="BA215" s="132">
        <v>0</v>
      </c>
      <c r="BB215" s="132">
        <v>0</v>
      </c>
      <c r="BC215" s="126" t="s">
        <v>184</v>
      </c>
    </row>
    <row r="216" s="33" customFormat="1" ht="50" hidden="1" customHeight="1" spans="1:55">
      <c r="A216" s="98">
        <v>211</v>
      </c>
      <c r="B216" s="259" t="s">
        <v>91</v>
      </c>
      <c r="C216" s="285" t="s">
        <v>21</v>
      </c>
      <c r="D216" s="285"/>
      <c r="E216" s="285" t="s">
        <v>184</v>
      </c>
      <c r="F216" s="285" t="s">
        <v>184</v>
      </c>
      <c r="G216" s="285" t="s">
        <v>184</v>
      </c>
      <c r="H216" s="285" t="s">
        <v>184</v>
      </c>
      <c r="I216" s="238" t="s">
        <v>184</v>
      </c>
      <c r="J216" s="285" t="s">
        <v>184</v>
      </c>
      <c r="K216" s="117" t="s">
        <v>184</v>
      </c>
      <c r="L216" s="132">
        <f>SUM(L210:L214)</f>
        <v>7</v>
      </c>
      <c r="M216" s="108" t="s">
        <v>184</v>
      </c>
      <c r="N216" s="108" t="s">
        <v>184</v>
      </c>
      <c r="O216" s="132" t="s">
        <v>184</v>
      </c>
      <c r="P216" s="132" t="s">
        <v>184</v>
      </c>
      <c r="Q216" s="132" t="s">
        <v>184</v>
      </c>
      <c r="R216" s="132" t="s">
        <v>184</v>
      </c>
      <c r="S216" s="132" t="s">
        <v>184</v>
      </c>
      <c r="T216" s="132" t="s">
        <v>184</v>
      </c>
      <c r="U216" s="132" t="s">
        <v>184</v>
      </c>
      <c r="V216" s="132" t="s">
        <v>184</v>
      </c>
      <c r="W216" s="132" t="s">
        <v>184</v>
      </c>
      <c r="X216" s="132" t="s">
        <v>184</v>
      </c>
      <c r="Y216" s="132" t="s">
        <v>184</v>
      </c>
      <c r="Z216" s="132" t="s">
        <v>184</v>
      </c>
      <c r="AA216" s="132" t="s">
        <v>184</v>
      </c>
      <c r="AB216" s="132" t="s">
        <v>184</v>
      </c>
      <c r="AC216" s="132" t="s">
        <v>184</v>
      </c>
      <c r="AD216" s="132" t="s">
        <v>184</v>
      </c>
      <c r="AE216" s="132" t="s">
        <v>184</v>
      </c>
      <c r="AF216" s="132" t="s">
        <v>184</v>
      </c>
      <c r="AG216" s="132" t="s">
        <v>184</v>
      </c>
      <c r="AH216" s="132" t="s">
        <v>184</v>
      </c>
      <c r="AI216" s="132" t="s">
        <v>184</v>
      </c>
      <c r="AJ216" s="132" t="s">
        <v>184</v>
      </c>
      <c r="AK216" s="132" t="s">
        <v>184</v>
      </c>
      <c r="AL216" s="132" t="s">
        <v>184</v>
      </c>
      <c r="AM216" s="132" t="s">
        <v>184</v>
      </c>
      <c r="AN216" s="132" t="s">
        <v>184</v>
      </c>
      <c r="AO216" s="132" t="s">
        <v>184</v>
      </c>
      <c r="AP216" s="132" t="s">
        <v>184</v>
      </c>
      <c r="AQ216" s="132" t="s">
        <v>184</v>
      </c>
      <c r="AR216" s="132" t="s">
        <v>184</v>
      </c>
      <c r="AS216" s="132" t="s">
        <v>184</v>
      </c>
      <c r="AT216" s="132" t="s">
        <v>184</v>
      </c>
      <c r="AU216" s="132" t="s">
        <v>184</v>
      </c>
      <c r="AV216" s="132" t="s">
        <v>184</v>
      </c>
      <c r="AW216" s="132" t="s">
        <v>184</v>
      </c>
      <c r="AX216" s="132" t="s">
        <v>184</v>
      </c>
      <c r="AY216" s="132" t="s">
        <v>184</v>
      </c>
      <c r="AZ216" s="132" t="s">
        <v>184</v>
      </c>
      <c r="BA216" s="132">
        <f>SUM(BA210:BA214)</f>
        <v>7</v>
      </c>
      <c r="BB216" s="132">
        <f>SUM(BB210:BB214)</f>
        <v>7</v>
      </c>
      <c r="BC216" s="126" t="s">
        <v>184</v>
      </c>
    </row>
    <row r="217" s="26" customFormat="1" ht="57" hidden="1" customHeight="1" spans="1:55">
      <c r="A217" s="98">
        <v>212</v>
      </c>
      <c r="B217" s="107" t="s">
        <v>93</v>
      </c>
      <c r="C217" s="107" t="s">
        <v>93</v>
      </c>
      <c r="D217" s="102" t="s">
        <v>217</v>
      </c>
      <c r="E217" s="101" t="s">
        <v>1125</v>
      </c>
      <c r="F217" s="107">
        <v>15180719986</v>
      </c>
      <c r="G217" s="102" t="s">
        <v>178</v>
      </c>
      <c r="H217" s="286" t="s">
        <v>179</v>
      </c>
      <c r="I217" s="104" t="s">
        <v>1126</v>
      </c>
      <c r="J217" s="104" t="s">
        <v>9</v>
      </c>
      <c r="K217" s="155" t="s">
        <v>1127</v>
      </c>
      <c r="L217" s="104">
        <v>1</v>
      </c>
      <c r="M217" s="102" t="s">
        <v>182</v>
      </c>
      <c r="N217" s="102" t="s">
        <v>183</v>
      </c>
      <c r="O217" s="107" t="s">
        <v>184</v>
      </c>
      <c r="P217" s="107" t="s">
        <v>184</v>
      </c>
      <c r="Q217" s="107" t="s">
        <v>184</v>
      </c>
      <c r="R217" s="107" t="s">
        <v>184</v>
      </c>
      <c r="S217" s="107" t="s">
        <v>1128</v>
      </c>
      <c r="T217" s="107" t="s">
        <v>1129</v>
      </c>
      <c r="U217" s="107" t="s">
        <v>184</v>
      </c>
      <c r="V217" s="107" t="s">
        <v>184</v>
      </c>
      <c r="W217" s="107" t="s">
        <v>184</v>
      </c>
      <c r="X217" s="107" t="s">
        <v>187</v>
      </c>
      <c r="Y217" s="107" t="s">
        <v>1130</v>
      </c>
      <c r="Z217" s="107" t="s">
        <v>314</v>
      </c>
      <c r="AA217" s="107" t="s">
        <v>205</v>
      </c>
      <c r="AB217" s="107" t="s">
        <v>191</v>
      </c>
      <c r="AC217" s="121" t="s">
        <v>1131</v>
      </c>
      <c r="AD217" s="107" t="s">
        <v>193</v>
      </c>
      <c r="AE217" s="107" t="s">
        <v>302</v>
      </c>
      <c r="AF217" s="107" t="s">
        <v>184</v>
      </c>
      <c r="AG217" s="121" t="s">
        <v>1132</v>
      </c>
      <c r="AH217" s="107" t="s">
        <v>184</v>
      </c>
      <c r="AI217" s="107" t="s">
        <v>184</v>
      </c>
      <c r="AJ217" s="107" t="s">
        <v>184</v>
      </c>
      <c r="AK217" s="107" t="s">
        <v>184</v>
      </c>
      <c r="AL217" s="107" t="s">
        <v>184</v>
      </c>
      <c r="AM217" s="107" t="s">
        <v>184</v>
      </c>
      <c r="AN217" s="107">
        <v>0</v>
      </c>
      <c r="AO217" s="107">
        <v>12426</v>
      </c>
      <c r="AP217" s="107">
        <f>AO217-AN217</f>
        <v>12426</v>
      </c>
      <c r="AQ217" s="107"/>
      <c r="AR217" s="107">
        <v>-86.5</v>
      </c>
      <c r="AS217" s="107">
        <v>5400</v>
      </c>
      <c r="AT217" s="107">
        <f>AS217-AR217</f>
        <v>5486.5</v>
      </c>
      <c r="AU217" s="107" t="str">
        <f>IF(AT217&gt;0,"是","否")</f>
        <v>是</v>
      </c>
      <c r="AV217" s="107" t="s">
        <v>184</v>
      </c>
      <c r="AW217" s="107" t="s">
        <v>184</v>
      </c>
      <c r="AX217" s="107" t="s">
        <v>184</v>
      </c>
      <c r="AY217" s="107" t="s">
        <v>184</v>
      </c>
      <c r="AZ217" s="107" t="s">
        <v>215</v>
      </c>
      <c r="BA217" s="112">
        <v>1</v>
      </c>
      <c r="BB217" s="98">
        <v>8</v>
      </c>
      <c r="BC217" s="123" t="s">
        <v>1133</v>
      </c>
    </row>
    <row r="218" s="26" customFormat="1" ht="53" hidden="1" customHeight="1" spans="1:55">
      <c r="A218" s="98">
        <v>213</v>
      </c>
      <c r="B218" s="107" t="s">
        <v>93</v>
      </c>
      <c r="C218" s="99" t="s">
        <v>94</v>
      </c>
      <c r="D218" s="100" t="s">
        <v>18</v>
      </c>
      <c r="E218" s="109" t="s">
        <v>1134</v>
      </c>
      <c r="F218" s="107">
        <v>15180719986</v>
      </c>
      <c r="G218" s="102" t="s">
        <v>178</v>
      </c>
      <c r="H218" s="300" t="s">
        <v>179</v>
      </c>
      <c r="I218" s="333" t="s">
        <v>1135</v>
      </c>
      <c r="J218" s="104" t="s">
        <v>9</v>
      </c>
      <c r="K218" s="155" t="s">
        <v>1136</v>
      </c>
      <c r="L218" s="202">
        <v>1</v>
      </c>
      <c r="M218" s="100" t="s">
        <v>182</v>
      </c>
      <c r="N218" s="102" t="s">
        <v>183</v>
      </c>
      <c r="O218" s="107" t="s">
        <v>184</v>
      </c>
      <c r="P218" s="107" t="s">
        <v>184</v>
      </c>
      <c r="Q218" s="107" t="s">
        <v>184</v>
      </c>
      <c r="R218" s="107" t="s">
        <v>184</v>
      </c>
      <c r="S218" s="107" t="s">
        <v>1137</v>
      </c>
      <c r="T218" s="107" t="s">
        <v>1138</v>
      </c>
      <c r="U218" s="107" t="s">
        <v>184</v>
      </c>
      <c r="V218" s="107" t="s">
        <v>184</v>
      </c>
      <c r="W218" s="107" t="s">
        <v>184</v>
      </c>
      <c r="X218" s="107" t="s">
        <v>187</v>
      </c>
      <c r="Y218" s="107" t="s">
        <v>321</v>
      </c>
      <c r="Z218" s="107" t="s">
        <v>1139</v>
      </c>
      <c r="AA218" s="107" t="s">
        <v>322</v>
      </c>
      <c r="AB218" s="107" t="s">
        <v>191</v>
      </c>
      <c r="AC218" s="121" t="s">
        <v>1140</v>
      </c>
      <c r="AD218" s="107" t="s">
        <v>193</v>
      </c>
      <c r="AE218" s="107" t="s">
        <v>302</v>
      </c>
      <c r="AF218" s="107" t="s">
        <v>184</v>
      </c>
      <c r="AG218" s="121" t="s">
        <v>1141</v>
      </c>
      <c r="AH218" s="107" t="s">
        <v>184</v>
      </c>
      <c r="AI218" s="107" t="s">
        <v>184</v>
      </c>
      <c r="AJ218" s="107" t="s">
        <v>184</v>
      </c>
      <c r="AK218" s="107" t="s">
        <v>184</v>
      </c>
      <c r="AL218" s="107" t="s">
        <v>184</v>
      </c>
      <c r="AM218" s="107" t="s">
        <v>184</v>
      </c>
      <c r="AN218" s="107" t="s">
        <v>184</v>
      </c>
      <c r="AO218" s="107" t="s">
        <v>184</v>
      </c>
      <c r="AP218" s="107" t="s">
        <v>184</v>
      </c>
      <c r="AQ218" s="107" t="s">
        <v>184</v>
      </c>
      <c r="AR218" s="107" t="s">
        <v>184</v>
      </c>
      <c r="AS218" s="107" t="s">
        <v>184</v>
      </c>
      <c r="AT218" s="107" t="s">
        <v>184</v>
      </c>
      <c r="AU218" s="107" t="s">
        <v>184</v>
      </c>
      <c r="AV218" s="107">
        <v>0</v>
      </c>
      <c r="AW218" s="107">
        <v>22</v>
      </c>
      <c r="AX218" s="107">
        <f>AV218-AW218</f>
        <v>-22</v>
      </c>
      <c r="AY218" s="107" t="str">
        <f>IF(AX218&gt;0,"是","否")</f>
        <v>否</v>
      </c>
      <c r="AZ218" s="107" t="s">
        <v>215</v>
      </c>
      <c r="BA218" s="112">
        <v>1</v>
      </c>
      <c r="BB218" s="145"/>
      <c r="BC218" s="334"/>
    </row>
    <row r="219" s="26" customFormat="1" ht="122" hidden="1" customHeight="1" spans="1:55">
      <c r="A219" s="98">
        <v>214</v>
      </c>
      <c r="B219" s="107" t="s">
        <v>93</v>
      </c>
      <c r="C219" s="99" t="s">
        <v>94</v>
      </c>
      <c r="D219" s="100" t="s">
        <v>18</v>
      </c>
      <c r="E219" s="109" t="s">
        <v>1134</v>
      </c>
      <c r="F219" s="107">
        <v>15180719986</v>
      </c>
      <c r="G219" s="102" t="s">
        <v>178</v>
      </c>
      <c r="H219" s="300" t="s">
        <v>207</v>
      </c>
      <c r="I219" s="333" t="s">
        <v>208</v>
      </c>
      <c r="J219" s="104" t="s">
        <v>9</v>
      </c>
      <c r="K219" s="155" t="s">
        <v>1142</v>
      </c>
      <c r="L219" s="202">
        <v>1</v>
      </c>
      <c r="M219" s="100" t="s">
        <v>182</v>
      </c>
      <c r="N219" s="102" t="s">
        <v>183</v>
      </c>
      <c r="O219" s="107" t="s">
        <v>184</v>
      </c>
      <c r="P219" s="107" t="s">
        <v>184</v>
      </c>
      <c r="Q219" s="107" t="s">
        <v>184</v>
      </c>
      <c r="R219" s="107" t="s">
        <v>184</v>
      </c>
      <c r="S219" s="107" t="s">
        <v>1143</v>
      </c>
      <c r="T219" s="107" t="s">
        <v>1144</v>
      </c>
      <c r="U219" s="107" t="s">
        <v>184</v>
      </c>
      <c r="V219" s="107" t="s">
        <v>184</v>
      </c>
      <c r="W219" s="107" t="s">
        <v>184</v>
      </c>
      <c r="X219" s="107" t="s">
        <v>187</v>
      </c>
      <c r="Y219" s="107" t="s">
        <v>321</v>
      </c>
      <c r="Z219" s="107" t="s">
        <v>250</v>
      </c>
      <c r="AA219" s="107" t="s">
        <v>322</v>
      </c>
      <c r="AB219" s="107" t="s">
        <v>191</v>
      </c>
      <c r="AC219" s="121" t="s">
        <v>1145</v>
      </c>
      <c r="AD219" s="107" t="s">
        <v>193</v>
      </c>
      <c r="AE219" s="107" t="s">
        <v>302</v>
      </c>
      <c r="AF219" s="107" t="s">
        <v>184</v>
      </c>
      <c r="AG219" s="107"/>
      <c r="AH219" s="107" t="s">
        <v>184</v>
      </c>
      <c r="AI219" s="107" t="s">
        <v>184</v>
      </c>
      <c r="AJ219" s="107" t="s">
        <v>184</v>
      </c>
      <c r="AK219" s="107" t="s">
        <v>184</v>
      </c>
      <c r="AL219" s="107" t="s">
        <v>184</v>
      </c>
      <c r="AM219" s="107" t="s">
        <v>184</v>
      </c>
      <c r="AN219" s="107" t="s">
        <v>184</v>
      </c>
      <c r="AO219" s="107" t="s">
        <v>184</v>
      </c>
      <c r="AP219" s="107" t="s">
        <v>184</v>
      </c>
      <c r="AQ219" s="107" t="s">
        <v>184</v>
      </c>
      <c r="AR219" s="107" t="s">
        <v>184</v>
      </c>
      <c r="AS219" s="107" t="s">
        <v>184</v>
      </c>
      <c r="AT219" s="107" t="s">
        <v>184</v>
      </c>
      <c r="AU219" s="107" t="s">
        <v>184</v>
      </c>
      <c r="AV219" s="107"/>
      <c r="AW219" s="107"/>
      <c r="AX219" s="107"/>
      <c r="AY219" s="107"/>
      <c r="AZ219" s="107" t="s">
        <v>215</v>
      </c>
      <c r="BA219" s="107">
        <v>1</v>
      </c>
      <c r="BB219" s="145"/>
      <c r="BC219" s="334"/>
    </row>
    <row r="220" s="26" customFormat="1" ht="201" hidden="1" customHeight="1" spans="1:55">
      <c r="A220" s="98">
        <v>215</v>
      </c>
      <c r="B220" s="107" t="s">
        <v>93</v>
      </c>
      <c r="C220" s="99" t="s">
        <v>94</v>
      </c>
      <c r="D220" s="100" t="s">
        <v>18</v>
      </c>
      <c r="E220" s="109" t="s">
        <v>1134</v>
      </c>
      <c r="F220" s="107">
        <v>15180719986</v>
      </c>
      <c r="G220" s="102" t="s">
        <v>178</v>
      </c>
      <c r="H220" s="300" t="s">
        <v>207</v>
      </c>
      <c r="I220" s="333" t="s">
        <v>1097</v>
      </c>
      <c r="J220" s="104" t="s">
        <v>9</v>
      </c>
      <c r="K220" s="155" t="s">
        <v>1146</v>
      </c>
      <c r="L220" s="202">
        <v>1</v>
      </c>
      <c r="M220" s="100" t="s">
        <v>182</v>
      </c>
      <c r="N220" s="102" t="s">
        <v>183</v>
      </c>
      <c r="O220" s="107" t="s">
        <v>184</v>
      </c>
      <c r="P220" s="107" t="s">
        <v>184</v>
      </c>
      <c r="Q220" s="107" t="s">
        <v>184</v>
      </c>
      <c r="R220" s="107" t="s">
        <v>184</v>
      </c>
      <c r="S220" s="107" t="s">
        <v>1147</v>
      </c>
      <c r="T220" s="107" t="s">
        <v>1148</v>
      </c>
      <c r="U220" s="107" t="s">
        <v>184</v>
      </c>
      <c r="V220" s="107" t="s">
        <v>184</v>
      </c>
      <c r="W220" s="107" t="s">
        <v>184</v>
      </c>
      <c r="X220" s="107" t="s">
        <v>187</v>
      </c>
      <c r="Y220" s="107" t="s">
        <v>321</v>
      </c>
      <c r="Z220" s="107" t="s">
        <v>250</v>
      </c>
      <c r="AA220" s="107" t="s">
        <v>322</v>
      </c>
      <c r="AB220" s="107" t="s">
        <v>191</v>
      </c>
      <c r="AC220" s="121" t="s">
        <v>1149</v>
      </c>
      <c r="AD220" s="107" t="s">
        <v>193</v>
      </c>
      <c r="AE220" s="107" t="s">
        <v>302</v>
      </c>
      <c r="AF220" s="107" t="s">
        <v>184</v>
      </c>
      <c r="AG220" s="107"/>
      <c r="AH220" s="107" t="s">
        <v>184</v>
      </c>
      <c r="AI220" s="107" t="s">
        <v>184</v>
      </c>
      <c r="AJ220" s="107" t="s">
        <v>184</v>
      </c>
      <c r="AK220" s="107" t="s">
        <v>184</v>
      </c>
      <c r="AL220" s="107" t="s">
        <v>184</v>
      </c>
      <c r="AM220" s="107" t="s">
        <v>184</v>
      </c>
      <c r="AN220" s="107" t="s">
        <v>184</v>
      </c>
      <c r="AO220" s="107" t="s">
        <v>184</v>
      </c>
      <c r="AP220" s="107" t="s">
        <v>184</v>
      </c>
      <c r="AQ220" s="107" t="s">
        <v>184</v>
      </c>
      <c r="AR220" s="107" t="s">
        <v>184</v>
      </c>
      <c r="AS220" s="107" t="s">
        <v>184</v>
      </c>
      <c r="AT220" s="107" t="s">
        <v>184</v>
      </c>
      <c r="AU220" s="107" t="s">
        <v>184</v>
      </c>
      <c r="AV220" s="107"/>
      <c r="AW220" s="107"/>
      <c r="AX220" s="107"/>
      <c r="AY220" s="107"/>
      <c r="AZ220" s="107" t="s">
        <v>215</v>
      </c>
      <c r="BA220" s="107">
        <v>1</v>
      </c>
      <c r="BB220" s="145"/>
      <c r="BC220" s="334"/>
    </row>
    <row r="221" s="26" customFormat="1" ht="225" hidden="1" customHeight="1" spans="1:55">
      <c r="A221" s="98">
        <v>216</v>
      </c>
      <c r="B221" s="107" t="s">
        <v>93</v>
      </c>
      <c r="C221" s="99" t="s">
        <v>94</v>
      </c>
      <c r="D221" s="100" t="s">
        <v>18</v>
      </c>
      <c r="E221" s="109" t="s">
        <v>1134</v>
      </c>
      <c r="F221" s="107">
        <v>15180719986</v>
      </c>
      <c r="G221" s="102" t="s">
        <v>178</v>
      </c>
      <c r="H221" s="300" t="s">
        <v>207</v>
      </c>
      <c r="I221" s="333" t="s">
        <v>430</v>
      </c>
      <c r="J221" s="104" t="s">
        <v>9</v>
      </c>
      <c r="K221" s="155" t="s">
        <v>1150</v>
      </c>
      <c r="L221" s="202">
        <v>1</v>
      </c>
      <c r="M221" s="100" t="s">
        <v>182</v>
      </c>
      <c r="N221" s="102" t="s">
        <v>183</v>
      </c>
      <c r="O221" s="107" t="s">
        <v>184</v>
      </c>
      <c r="P221" s="107" t="s">
        <v>184</v>
      </c>
      <c r="Q221" s="107" t="s">
        <v>184</v>
      </c>
      <c r="R221" s="107" t="s">
        <v>184</v>
      </c>
      <c r="S221" s="107" t="s">
        <v>1147</v>
      </c>
      <c r="T221" s="107" t="s">
        <v>1148</v>
      </c>
      <c r="U221" s="107" t="s">
        <v>184</v>
      </c>
      <c r="V221" s="107" t="s">
        <v>184</v>
      </c>
      <c r="W221" s="107" t="s">
        <v>184</v>
      </c>
      <c r="X221" s="107" t="s">
        <v>187</v>
      </c>
      <c r="Y221" s="107" t="s">
        <v>321</v>
      </c>
      <c r="Z221" s="107" t="s">
        <v>250</v>
      </c>
      <c r="AA221" s="107" t="s">
        <v>322</v>
      </c>
      <c r="AB221" s="107" t="s">
        <v>191</v>
      </c>
      <c r="AC221" s="121" t="s">
        <v>1151</v>
      </c>
      <c r="AD221" s="107" t="s">
        <v>193</v>
      </c>
      <c r="AE221" s="107" t="s">
        <v>302</v>
      </c>
      <c r="AF221" s="107" t="s">
        <v>184</v>
      </c>
      <c r="AG221" s="107"/>
      <c r="AH221" s="107" t="s">
        <v>184</v>
      </c>
      <c r="AI221" s="107" t="s">
        <v>184</v>
      </c>
      <c r="AJ221" s="107" t="s">
        <v>184</v>
      </c>
      <c r="AK221" s="107" t="s">
        <v>184</v>
      </c>
      <c r="AL221" s="107" t="s">
        <v>184</v>
      </c>
      <c r="AM221" s="107" t="s">
        <v>184</v>
      </c>
      <c r="AN221" s="107" t="s">
        <v>184</v>
      </c>
      <c r="AO221" s="107" t="s">
        <v>184</v>
      </c>
      <c r="AP221" s="107" t="s">
        <v>184</v>
      </c>
      <c r="AQ221" s="107" t="s">
        <v>184</v>
      </c>
      <c r="AR221" s="107" t="s">
        <v>184</v>
      </c>
      <c r="AS221" s="107" t="s">
        <v>184</v>
      </c>
      <c r="AT221" s="107" t="s">
        <v>184</v>
      </c>
      <c r="AU221" s="107" t="s">
        <v>184</v>
      </c>
      <c r="AV221" s="107"/>
      <c r="AW221" s="107"/>
      <c r="AX221" s="107"/>
      <c r="AY221" s="107"/>
      <c r="AZ221" s="107" t="s">
        <v>215</v>
      </c>
      <c r="BA221" s="107">
        <v>1</v>
      </c>
      <c r="BB221" s="145"/>
      <c r="BC221" s="334"/>
    </row>
    <row r="222" s="26" customFormat="1" ht="249" hidden="1" customHeight="1" spans="1:55">
      <c r="A222" s="98">
        <v>217</v>
      </c>
      <c r="B222" s="107" t="s">
        <v>93</v>
      </c>
      <c r="C222" s="99" t="s">
        <v>95</v>
      </c>
      <c r="D222" s="100" t="s">
        <v>18</v>
      </c>
      <c r="E222" s="109" t="s">
        <v>1152</v>
      </c>
      <c r="F222" s="107">
        <v>15180719986</v>
      </c>
      <c r="G222" s="102" t="s">
        <v>178</v>
      </c>
      <c r="H222" s="300" t="s">
        <v>179</v>
      </c>
      <c r="I222" s="333" t="s">
        <v>1117</v>
      </c>
      <c r="J222" s="104" t="s">
        <v>9</v>
      </c>
      <c r="K222" s="155" t="s">
        <v>1153</v>
      </c>
      <c r="L222" s="202">
        <v>1</v>
      </c>
      <c r="M222" s="100" t="s">
        <v>182</v>
      </c>
      <c r="N222" s="102" t="s">
        <v>183</v>
      </c>
      <c r="O222" s="107" t="s">
        <v>184</v>
      </c>
      <c r="P222" s="107" t="s">
        <v>184</v>
      </c>
      <c r="Q222" s="107" t="s">
        <v>184</v>
      </c>
      <c r="R222" s="107" t="s">
        <v>184</v>
      </c>
      <c r="S222" s="107" t="s">
        <v>1154</v>
      </c>
      <c r="T222" s="107" t="s">
        <v>1155</v>
      </c>
      <c r="U222" s="107" t="s">
        <v>184</v>
      </c>
      <c r="V222" s="107" t="s">
        <v>184</v>
      </c>
      <c r="W222" s="107" t="s">
        <v>184</v>
      </c>
      <c r="X222" s="107" t="s">
        <v>187</v>
      </c>
      <c r="Y222" s="107" t="s">
        <v>188</v>
      </c>
      <c r="Z222" s="107" t="s">
        <v>804</v>
      </c>
      <c r="AA222" s="107" t="s">
        <v>205</v>
      </c>
      <c r="AB222" s="107" t="s">
        <v>191</v>
      </c>
      <c r="AC222" s="121" t="s">
        <v>1156</v>
      </c>
      <c r="AD222" s="107" t="s">
        <v>193</v>
      </c>
      <c r="AE222" s="107" t="s">
        <v>302</v>
      </c>
      <c r="AF222" s="107" t="s">
        <v>184</v>
      </c>
      <c r="AG222" s="121" t="s">
        <v>1157</v>
      </c>
      <c r="AH222" s="107" t="s">
        <v>184</v>
      </c>
      <c r="AI222" s="107" t="s">
        <v>184</v>
      </c>
      <c r="AJ222" s="107" t="s">
        <v>184</v>
      </c>
      <c r="AK222" s="107" t="s">
        <v>184</v>
      </c>
      <c r="AL222" s="107" t="s">
        <v>184</v>
      </c>
      <c r="AM222" s="107" t="s">
        <v>184</v>
      </c>
      <c r="AN222" s="107" t="s">
        <v>184</v>
      </c>
      <c r="AO222" s="107" t="s">
        <v>184</v>
      </c>
      <c r="AP222" s="107" t="s">
        <v>184</v>
      </c>
      <c r="AQ222" s="107" t="s">
        <v>184</v>
      </c>
      <c r="AR222" s="107" t="s">
        <v>184</v>
      </c>
      <c r="AS222" s="107" t="s">
        <v>184</v>
      </c>
      <c r="AT222" s="107" t="s">
        <v>184</v>
      </c>
      <c r="AU222" s="107" t="s">
        <v>184</v>
      </c>
      <c r="AV222" s="107">
        <v>0</v>
      </c>
      <c r="AW222" s="107">
        <v>0</v>
      </c>
      <c r="AX222" s="107">
        <f>AV222-AW222</f>
        <v>0</v>
      </c>
      <c r="AY222" s="107" t="str">
        <f>IF(AX222&gt;0,"是","否")</f>
        <v>否</v>
      </c>
      <c r="AZ222" s="107" t="s">
        <v>215</v>
      </c>
      <c r="BA222" s="107">
        <v>1</v>
      </c>
      <c r="BB222" s="145"/>
      <c r="BC222" s="334"/>
    </row>
    <row r="223" s="26" customFormat="1" ht="279" hidden="1" customHeight="1" spans="1:55">
      <c r="A223" s="98">
        <v>218</v>
      </c>
      <c r="B223" s="107" t="s">
        <v>93</v>
      </c>
      <c r="C223" s="99" t="s">
        <v>95</v>
      </c>
      <c r="D223" s="100" t="s">
        <v>18</v>
      </c>
      <c r="E223" s="109" t="s">
        <v>1152</v>
      </c>
      <c r="F223" s="107">
        <v>15180719986</v>
      </c>
      <c r="G223" s="102" t="s">
        <v>178</v>
      </c>
      <c r="H223" s="300" t="s">
        <v>179</v>
      </c>
      <c r="I223" s="333" t="s">
        <v>1117</v>
      </c>
      <c r="J223" s="104" t="s">
        <v>9</v>
      </c>
      <c r="K223" s="155" t="s">
        <v>1158</v>
      </c>
      <c r="L223" s="202">
        <v>1</v>
      </c>
      <c r="M223" s="100" t="s">
        <v>182</v>
      </c>
      <c r="N223" s="102" t="s">
        <v>183</v>
      </c>
      <c r="O223" s="107" t="s">
        <v>184</v>
      </c>
      <c r="P223" s="107" t="s">
        <v>184</v>
      </c>
      <c r="Q223" s="107" t="s">
        <v>184</v>
      </c>
      <c r="R223" s="107" t="s">
        <v>184</v>
      </c>
      <c r="S223" s="107" t="s">
        <v>1154</v>
      </c>
      <c r="T223" s="107" t="s">
        <v>1155</v>
      </c>
      <c r="U223" s="107" t="s">
        <v>184</v>
      </c>
      <c r="V223" s="107" t="s">
        <v>184</v>
      </c>
      <c r="W223" s="107" t="s">
        <v>184</v>
      </c>
      <c r="X223" s="107" t="s">
        <v>187</v>
      </c>
      <c r="Y223" s="107" t="s">
        <v>188</v>
      </c>
      <c r="Z223" s="107" t="s">
        <v>804</v>
      </c>
      <c r="AA223" s="107" t="s">
        <v>205</v>
      </c>
      <c r="AB223" s="107" t="s">
        <v>191</v>
      </c>
      <c r="AC223" s="121" t="s">
        <v>1159</v>
      </c>
      <c r="AD223" s="107" t="s">
        <v>193</v>
      </c>
      <c r="AE223" s="107" t="s">
        <v>302</v>
      </c>
      <c r="AF223" s="107" t="s">
        <v>184</v>
      </c>
      <c r="AG223" s="107"/>
      <c r="AH223" s="107" t="s">
        <v>184</v>
      </c>
      <c r="AI223" s="107" t="s">
        <v>184</v>
      </c>
      <c r="AJ223" s="107" t="s">
        <v>184</v>
      </c>
      <c r="AK223" s="107" t="s">
        <v>184</v>
      </c>
      <c r="AL223" s="107" t="s">
        <v>184</v>
      </c>
      <c r="AM223" s="107" t="s">
        <v>184</v>
      </c>
      <c r="AN223" s="107" t="s">
        <v>184</v>
      </c>
      <c r="AO223" s="107" t="s">
        <v>184</v>
      </c>
      <c r="AP223" s="107" t="s">
        <v>184</v>
      </c>
      <c r="AQ223" s="107" t="s">
        <v>184</v>
      </c>
      <c r="AR223" s="107" t="s">
        <v>184</v>
      </c>
      <c r="AS223" s="107" t="s">
        <v>184</v>
      </c>
      <c r="AT223" s="107" t="s">
        <v>184</v>
      </c>
      <c r="AU223" s="107" t="s">
        <v>184</v>
      </c>
      <c r="AV223" s="107"/>
      <c r="AW223" s="107"/>
      <c r="AX223" s="107"/>
      <c r="AY223" s="107"/>
      <c r="AZ223" s="107" t="s">
        <v>215</v>
      </c>
      <c r="BA223" s="107">
        <v>1</v>
      </c>
      <c r="BB223" s="145"/>
      <c r="BC223" s="334"/>
    </row>
    <row r="224" s="26" customFormat="1" ht="279" hidden="1" customHeight="1" spans="1:55">
      <c r="A224" s="98">
        <v>219</v>
      </c>
      <c r="B224" s="107" t="s">
        <v>93</v>
      </c>
      <c r="C224" s="107" t="s">
        <v>95</v>
      </c>
      <c r="D224" s="116" t="s">
        <v>18</v>
      </c>
      <c r="E224" s="101" t="s">
        <v>1152</v>
      </c>
      <c r="F224" s="107">
        <v>15180719986</v>
      </c>
      <c r="G224" s="102" t="s">
        <v>178</v>
      </c>
      <c r="H224" s="300" t="s">
        <v>179</v>
      </c>
      <c r="I224" s="333" t="s">
        <v>1135</v>
      </c>
      <c r="J224" s="104" t="s">
        <v>9</v>
      </c>
      <c r="K224" s="155" t="s">
        <v>1160</v>
      </c>
      <c r="L224" s="118">
        <v>1</v>
      </c>
      <c r="M224" s="116" t="s">
        <v>182</v>
      </c>
      <c r="N224" s="102" t="s">
        <v>183</v>
      </c>
      <c r="O224" s="107" t="s">
        <v>184</v>
      </c>
      <c r="P224" s="107" t="s">
        <v>184</v>
      </c>
      <c r="Q224" s="107" t="s">
        <v>184</v>
      </c>
      <c r="R224" s="107" t="s">
        <v>184</v>
      </c>
      <c r="S224" s="107" t="s">
        <v>1161</v>
      </c>
      <c r="T224" s="107" t="s">
        <v>1138</v>
      </c>
      <c r="U224" s="107" t="s">
        <v>184</v>
      </c>
      <c r="V224" s="107" t="s">
        <v>184</v>
      </c>
      <c r="W224" s="107" t="s">
        <v>184</v>
      </c>
      <c r="X224" s="107" t="s">
        <v>187</v>
      </c>
      <c r="Y224" s="107" t="s">
        <v>188</v>
      </c>
      <c r="Z224" s="107" t="s">
        <v>1139</v>
      </c>
      <c r="AA224" s="107" t="s">
        <v>205</v>
      </c>
      <c r="AB224" s="107" t="s">
        <v>191</v>
      </c>
      <c r="AC224" s="121" t="s">
        <v>1140</v>
      </c>
      <c r="AD224" s="107" t="s">
        <v>193</v>
      </c>
      <c r="AE224" s="107" t="s">
        <v>302</v>
      </c>
      <c r="AF224" s="107" t="s">
        <v>184</v>
      </c>
      <c r="AG224" s="107"/>
      <c r="AH224" s="107" t="s">
        <v>184</v>
      </c>
      <c r="AI224" s="107" t="s">
        <v>184</v>
      </c>
      <c r="AJ224" s="107" t="s">
        <v>184</v>
      </c>
      <c r="AK224" s="107" t="s">
        <v>184</v>
      </c>
      <c r="AL224" s="107" t="s">
        <v>184</v>
      </c>
      <c r="AM224" s="107" t="s">
        <v>184</v>
      </c>
      <c r="AN224" s="107" t="s">
        <v>184</v>
      </c>
      <c r="AO224" s="107" t="s">
        <v>184</v>
      </c>
      <c r="AP224" s="107" t="s">
        <v>184</v>
      </c>
      <c r="AQ224" s="107" t="s">
        <v>184</v>
      </c>
      <c r="AR224" s="107" t="s">
        <v>184</v>
      </c>
      <c r="AS224" s="107" t="s">
        <v>184</v>
      </c>
      <c r="AT224" s="107" t="s">
        <v>184</v>
      </c>
      <c r="AU224" s="107" t="s">
        <v>184</v>
      </c>
      <c r="AV224" s="107"/>
      <c r="AW224" s="107"/>
      <c r="AX224" s="107"/>
      <c r="AY224" s="107"/>
      <c r="AZ224" s="107" t="s">
        <v>215</v>
      </c>
      <c r="BA224" s="107">
        <v>1</v>
      </c>
      <c r="BB224" s="150"/>
      <c r="BC224" s="335"/>
    </row>
    <row r="225" s="33" customFormat="1" ht="61" hidden="1" customHeight="1" spans="1:55">
      <c r="A225" s="98">
        <v>220</v>
      </c>
      <c r="B225" s="107" t="s">
        <v>93</v>
      </c>
      <c r="C225" s="285" t="s">
        <v>20</v>
      </c>
      <c r="D225" s="285"/>
      <c r="E225" s="285" t="s">
        <v>184</v>
      </c>
      <c r="F225" s="285" t="s">
        <v>184</v>
      </c>
      <c r="G225" s="285" t="s">
        <v>184</v>
      </c>
      <c r="H225" s="285" t="s">
        <v>184</v>
      </c>
      <c r="I225" s="238" t="s">
        <v>184</v>
      </c>
      <c r="J225" s="285" t="s">
        <v>184</v>
      </c>
      <c r="K225" s="117" t="s">
        <v>184</v>
      </c>
      <c r="L225" s="285">
        <f>SUM(L218:L224)</f>
        <v>7</v>
      </c>
      <c r="M225" s="108" t="s">
        <v>184</v>
      </c>
      <c r="N225" s="108" t="s">
        <v>184</v>
      </c>
      <c r="O225" s="285" t="s">
        <v>184</v>
      </c>
      <c r="P225" s="285" t="s">
        <v>184</v>
      </c>
      <c r="Q225" s="285" t="s">
        <v>184</v>
      </c>
      <c r="R225" s="285" t="s">
        <v>184</v>
      </c>
      <c r="S225" s="285" t="s">
        <v>184</v>
      </c>
      <c r="T225" s="285" t="s">
        <v>184</v>
      </c>
      <c r="U225" s="285" t="s">
        <v>184</v>
      </c>
      <c r="V225" s="285" t="s">
        <v>184</v>
      </c>
      <c r="W225" s="285" t="s">
        <v>184</v>
      </c>
      <c r="X225" s="285" t="s">
        <v>184</v>
      </c>
      <c r="Y225" s="285" t="s">
        <v>184</v>
      </c>
      <c r="Z225" s="285" t="s">
        <v>184</v>
      </c>
      <c r="AA225" s="285" t="s">
        <v>184</v>
      </c>
      <c r="AB225" s="285" t="s">
        <v>184</v>
      </c>
      <c r="AC225" s="285" t="s">
        <v>184</v>
      </c>
      <c r="AD225" s="285" t="s">
        <v>184</v>
      </c>
      <c r="AE225" s="285" t="s">
        <v>184</v>
      </c>
      <c r="AF225" s="285" t="s">
        <v>184</v>
      </c>
      <c r="AG225" s="285" t="s">
        <v>184</v>
      </c>
      <c r="AH225" s="285" t="s">
        <v>184</v>
      </c>
      <c r="AI225" s="285" t="s">
        <v>184</v>
      </c>
      <c r="AJ225" s="285" t="s">
        <v>184</v>
      </c>
      <c r="AK225" s="285" t="s">
        <v>184</v>
      </c>
      <c r="AL225" s="285" t="s">
        <v>184</v>
      </c>
      <c r="AM225" s="285" t="s">
        <v>184</v>
      </c>
      <c r="AN225" s="285" t="s">
        <v>184</v>
      </c>
      <c r="AO225" s="285" t="s">
        <v>184</v>
      </c>
      <c r="AP225" s="285" t="s">
        <v>184</v>
      </c>
      <c r="AQ225" s="285" t="s">
        <v>184</v>
      </c>
      <c r="AR225" s="285" t="s">
        <v>184</v>
      </c>
      <c r="AS225" s="285" t="s">
        <v>184</v>
      </c>
      <c r="AT225" s="285" t="s">
        <v>184</v>
      </c>
      <c r="AU225" s="285" t="s">
        <v>184</v>
      </c>
      <c r="AV225" s="285" t="s">
        <v>184</v>
      </c>
      <c r="AW225" s="285" t="s">
        <v>184</v>
      </c>
      <c r="AX225" s="285" t="s">
        <v>184</v>
      </c>
      <c r="AY225" s="285" t="s">
        <v>184</v>
      </c>
      <c r="AZ225" s="285" t="s">
        <v>184</v>
      </c>
      <c r="BA225" s="132">
        <f>SUM(BA218:BA224)</f>
        <v>7</v>
      </c>
      <c r="BB225" s="132">
        <f>BA225</f>
        <v>7</v>
      </c>
      <c r="BC225" s="126" t="s">
        <v>184</v>
      </c>
    </row>
    <row r="226" s="33" customFormat="1" ht="50" hidden="1" customHeight="1" spans="1:55">
      <c r="A226" s="98">
        <v>221</v>
      </c>
      <c r="B226" s="107" t="s">
        <v>93</v>
      </c>
      <c r="C226" s="285" t="s">
        <v>21</v>
      </c>
      <c r="D226" s="285"/>
      <c r="E226" s="285" t="s">
        <v>184</v>
      </c>
      <c r="F226" s="285" t="s">
        <v>184</v>
      </c>
      <c r="G226" s="285" t="s">
        <v>184</v>
      </c>
      <c r="H226" s="285" t="s">
        <v>184</v>
      </c>
      <c r="I226" s="238" t="s">
        <v>184</v>
      </c>
      <c r="J226" s="285" t="s">
        <v>184</v>
      </c>
      <c r="K226" s="117" t="s">
        <v>184</v>
      </c>
      <c r="L226" s="132">
        <f>SUM(L217:L224)</f>
        <v>8</v>
      </c>
      <c r="M226" s="108" t="s">
        <v>184</v>
      </c>
      <c r="N226" s="108" t="s">
        <v>184</v>
      </c>
      <c r="O226" s="132" t="s">
        <v>184</v>
      </c>
      <c r="P226" s="132" t="s">
        <v>184</v>
      </c>
      <c r="Q226" s="132" t="s">
        <v>184</v>
      </c>
      <c r="R226" s="132" t="s">
        <v>184</v>
      </c>
      <c r="S226" s="132" t="s">
        <v>184</v>
      </c>
      <c r="T226" s="132" t="s">
        <v>184</v>
      </c>
      <c r="U226" s="132" t="s">
        <v>184</v>
      </c>
      <c r="V226" s="132" t="s">
        <v>184</v>
      </c>
      <c r="W226" s="132" t="s">
        <v>184</v>
      </c>
      <c r="X226" s="132" t="s">
        <v>184</v>
      </c>
      <c r="Y226" s="132" t="s">
        <v>184</v>
      </c>
      <c r="Z226" s="132" t="s">
        <v>184</v>
      </c>
      <c r="AA226" s="132" t="s">
        <v>184</v>
      </c>
      <c r="AB226" s="132" t="s">
        <v>184</v>
      </c>
      <c r="AC226" s="132" t="s">
        <v>184</v>
      </c>
      <c r="AD226" s="132" t="s">
        <v>184</v>
      </c>
      <c r="AE226" s="132" t="s">
        <v>184</v>
      </c>
      <c r="AF226" s="132" t="s">
        <v>184</v>
      </c>
      <c r="AG226" s="132" t="s">
        <v>184</v>
      </c>
      <c r="AH226" s="132" t="s">
        <v>184</v>
      </c>
      <c r="AI226" s="132" t="s">
        <v>184</v>
      </c>
      <c r="AJ226" s="132" t="s">
        <v>184</v>
      </c>
      <c r="AK226" s="132" t="s">
        <v>184</v>
      </c>
      <c r="AL226" s="132" t="s">
        <v>184</v>
      </c>
      <c r="AM226" s="132" t="s">
        <v>184</v>
      </c>
      <c r="AN226" s="132" t="s">
        <v>184</v>
      </c>
      <c r="AO226" s="132" t="s">
        <v>184</v>
      </c>
      <c r="AP226" s="132" t="s">
        <v>184</v>
      </c>
      <c r="AQ226" s="132" t="s">
        <v>184</v>
      </c>
      <c r="AR226" s="132" t="s">
        <v>184</v>
      </c>
      <c r="AS226" s="132" t="s">
        <v>184</v>
      </c>
      <c r="AT226" s="132" t="s">
        <v>184</v>
      </c>
      <c r="AU226" s="132" t="s">
        <v>184</v>
      </c>
      <c r="AV226" s="132" t="s">
        <v>184</v>
      </c>
      <c r="AW226" s="132" t="s">
        <v>184</v>
      </c>
      <c r="AX226" s="132" t="s">
        <v>184</v>
      </c>
      <c r="AY226" s="132" t="s">
        <v>184</v>
      </c>
      <c r="AZ226" s="132" t="s">
        <v>184</v>
      </c>
      <c r="BA226" s="132">
        <f>SUM(BA217:BA224)</f>
        <v>8</v>
      </c>
      <c r="BB226" s="132">
        <f>SUM(BB217:BB224)</f>
        <v>8</v>
      </c>
      <c r="BC226" s="126" t="s">
        <v>184</v>
      </c>
    </row>
    <row r="227" s="27" customFormat="1" ht="316" hidden="1" customHeight="1" spans="1:55">
      <c r="A227" s="98">
        <v>222</v>
      </c>
      <c r="B227" s="104" t="s">
        <v>97</v>
      </c>
      <c r="C227" s="104" t="s">
        <v>97</v>
      </c>
      <c r="D227" s="116" t="s">
        <v>217</v>
      </c>
      <c r="E227" s="104" t="s">
        <v>1162</v>
      </c>
      <c r="F227" s="104">
        <v>13809483498</v>
      </c>
      <c r="G227" s="116" t="s">
        <v>178</v>
      </c>
      <c r="H227" s="238" t="s">
        <v>207</v>
      </c>
      <c r="I227" s="104" t="s">
        <v>1163</v>
      </c>
      <c r="J227" s="104" t="s">
        <v>9</v>
      </c>
      <c r="K227" s="106" t="s">
        <v>1164</v>
      </c>
      <c r="L227" s="104">
        <v>1</v>
      </c>
      <c r="M227" s="116" t="s">
        <v>182</v>
      </c>
      <c r="N227" s="116" t="s">
        <v>187</v>
      </c>
      <c r="O227" s="104" t="s">
        <v>184</v>
      </c>
      <c r="P227" s="104" t="s">
        <v>184</v>
      </c>
      <c r="Q227" s="104" t="s">
        <v>184</v>
      </c>
      <c r="R227" s="104" t="s">
        <v>184</v>
      </c>
      <c r="S227" s="104" t="s">
        <v>1165</v>
      </c>
      <c r="T227" s="104" t="s">
        <v>1166</v>
      </c>
      <c r="U227" s="104" t="s">
        <v>184</v>
      </c>
      <c r="V227" s="104" t="s">
        <v>184</v>
      </c>
      <c r="W227" s="104" t="s">
        <v>184</v>
      </c>
      <c r="X227" s="104" t="s">
        <v>187</v>
      </c>
      <c r="Y227" s="104" t="s">
        <v>188</v>
      </c>
      <c r="Z227" s="104" t="s">
        <v>1167</v>
      </c>
      <c r="AA227" s="104" t="s">
        <v>205</v>
      </c>
      <c r="AB227" s="104" t="s">
        <v>191</v>
      </c>
      <c r="AC227" s="106" t="s">
        <v>1168</v>
      </c>
      <c r="AD227" s="104" t="s">
        <v>193</v>
      </c>
      <c r="AE227" s="104" t="s">
        <v>1169</v>
      </c>
      <c r="AF227" s="106" t="s">
        <v>349</v>
      </c>
      <c r="AG227" s="164" t="s">
        <v>330</v>
      </c>
      <c r="AH227" s="104" t="s">
        <v>184</v>
      </c>
      <c r="AI227" s="104" t="s">
        <v>184</v>
      </c>
      <c r="AJ227" s="104" t="s">
        <v>184</v>
      </c>
      <c r="AK227" s="104" t="s">
        <v>184</v>
      </c>
      <c r="AL227" s="104" t="s">
        <v>184</v>
      </c>
      <c r="AM227" s="104" t="s">
        <v>184</v>
      </c>
      <c r="AN227" s="104" t="s">
        <v>184</v>
      </c>
      <c r="AO227" s="104" t="s">
        <v>184</v>
      </c>
      <c r="AP227" s="104" t="s">
        <v>184</v>
      </c>
      <c r="AQ227" s="104" t="s">
        <v>184</v>
      </c>
      <c r="AR227" s="104" t="s">
        <v>184</v>
      </c>
      <c r="AS227" s="104" t="s">
        <v>184</v>
      </c>
      <c r="AT227" s="104" t="s">
        <v>184</v>
      </c>
      <c r="AU227" s="104" t="s">
        <v>184</v>
      </c>
      <c r="AV227" s="104" t="s">
        <v>184</v>
      </c>
      <c r="AW227" s="104" t="s">
        <v>184</v>
      </c>
      <c r="AX227" s="104" t="s">
        <v>184</v>
      </c>
      <c r="AY227" s="104" t="s">
        <v>184</v>
      </c>
      <c r="AZ227" s="104" t="s">
        <v>215</v>
      </c>
      <c r="BA227" s="104">
        <v>1</v>
      </c>
      <c r="BB227" s="301">
        <v>1</v>
      </c>
      <c r="BC227" s="336" t="s">
        <v>1170</v>
      </c>
    </row>
    <row r="228" s="27" customFormat="1" ht="54" hidden="1" customHeight="1" spans="1:55">
      <c r="A228" s="98">
        <v>223</v>
      </c>
      <c r="B228" s="104" t="s">
        <v>97</v>
      </c>
      <c r="C228" s="337" t="s">
        <v>20</v>
      </c>
      <c r="D228" s="338"/>
      <c r="E228" s="104" t="s">
        <v>184</v>
      </c>
      <c r="F228" s="104" t="s">
        <v>184</v>
      </c>
      <c r="G228" s="104" t="s">
        <v>184</v>
      </c>
      <c r="H228" s="104" t="s">
        <v>184</v>
      </c>
      <c r="I228" s="104" t="s">
        <v>184</v>
      </c>
      <c r="J228" s="104" t="s">
        <v>184</v>
      </c>
      <c r="K228" s="117" t="s">
        <v>184</v>
      </c>
      <c r="L228" s="104">
        <v>0</v>
      </c>
      <c r="M228" s="108" t="s">
        <v>184</v>
      </c>
      <c r="N228" s="108" t="s">
        <v>184</v>
      </c>
      <c r="O228" s="104" t="s">
        <v>184</v>
      </c>
      <c r="P228" s="104" t="s">
        <v>184</v>
      </c>
      <c r="Q228" s="104" t="s">
        <v>184</v>
      </c>
      <c r="R228" s="104" t="s">
        <v>184</v>
      </c>
      <c r="S228" s="104" t="s">
        <v>184</v>
      </c>
      <c r="T228" s="104" t="s">
        <v>184</v>
      </c>
      <c r="U228" s="104" t="s">
        <v>184</v>
      </c>
      <c r="V228" s="104" t="s">
        <v>184</v>
      </c>
      <c r="W228" s="104" t="s">
        <v>184</v>
      </c>
      <c r="X228" s="104" t="s">
        <v>184</v>
      </c>
      <c r="Y228" s="104" t="s">
        <v>184</v>
      </c>
      <c r="Z228" s="104" t="s">
        <v>184</v>
      </c>
      <c r="AA228" s="104" t="s">
        <v>184</v>
      </c>
      <c r="AB228" s="104" t="s">
        <v>184</v>
      </c>
      <c r="AC228" s="104" t="s">
        <v>184</v>
      </c>
      <c r="AD228" s="104" t="s">
        <v>184</v>
      </c>
      <c r="AE228" s="104" t="s">
        <v>184</v>
      </c>
      <c r="AF228" s="104" t="s">
        <v>184</v>
      </c>
      <c r="AG228" s="104" t="s">
        <v>184</v>
      </c>
      <c r="AH228" s="104" t="s">
        <v>184</v>
      </c>
      <c r="AI228" s="104" t="s">
        <v>184</v>
      </c>
      <c r="AJ228" s="104" t="s">
        <v>184</v>
      </c>
      <c r="AK228" s="104" t="s">
        <v>184</v>
      </c>
      <c r="AL228" s="104" t="s">
        <v>184</v>
      </c>
      <c r="AM228" s="104" t="s">
        <v>184</v>
      </c>
      <c r="AN228" s="104" t="s">
        <v>184</v>
      </c>
      <c r="AO228" s="104" t="s">
        <v>184</v>
      </c>
      <c r="AP228" s="104" t="s">
        <v>184</v>
      </c>
      <c r="AQ228" s="104" t="s">
        <v>184</v>
      </c>
      <c r="AR228" s="104" t="s">
        <v>184</v>
      </c>
      <c r="AS228" s="104" t="s">
        <v>184</v>
      </c>
      <c r="AT228" s="104" t="s">
        <v>184</v>
      </c>
      <c r="AU228" s="104" t="s">
        <v>184</v>
      </c>
      <c r="AV228" s="104" t="s">
        <v>184</v>
      </c>
      <c r="AW228" s="104" t="s">
        <v>184</v>
      </c>
      <c r="AX228" s="104" t="s">
        <v>184</v>
      </c>
      <c r="AY228" s="104" t="s">
        <v>184</v>
      </c>
      <c r="AZ228" s="104" t="s">
        <v>184</v>
      </c>
      <c r="BA228" s="104">
        <v>0</v>
      </c>
      <c r="BB228" s="301">
        <v>0</v>
      </c>
      <c r="BC228" s="336" t="s">
        <v>184</v>
      </c>
    </row>
    <row r="229" s="26" customFormat="1" ht="50.15" hidden="1" customHeight="1" spans="1:55">
      <c r="A229" s="98">
        <v>224</v>
      </c>
      <c r="B229" s="104" t="s">
        <v>97</v>
      </c>
      <c r="C229" s="118" t="s">
        <v>21</v>
      </c>
      <c r="D229" s="118"/>
      <c r="E229" s="118" t="s">
        <v>184</v>
      </c>
      <c r="F229" s="118" t="s">
        <v>184</v>
      </c>
      <c r="G229" s="118" t="s">
        <v>184</v>
      </c>
      <c r="H229" s="118" t="s">
        <v>184</v>
      </c>
      <c r="I229" s="104" t="s">
        <v>184</v>
      </c>
      <c r="J229" s="118" t="s">
        <v>184</v>
      </c>
      <c r="K229" s="117" t="s">
        <v>184</v>
      </c>
      <c r="L229" s="118">
        <f>SUM(L227)</f>
        <v>1</v>
      </c>
      <c r="M229" s="108" t="s">
        <v>184</v>
      </c>
      <c r="N229" s="108" t="s">
        <v>184</v>
      </c>
      <c r="O229" s="104" t="s">
        <v>184</v>
      </c>
      <c r="P229" s="104" t="s">
        <v>184</v>
      </c>
      <c r="Q229" s="104" t="s">
        <v>184</v>
      </c>
      <c r="R229" s="104" t="s">
        <v>184</v>
      </c>
      <c r="S229" s="104" t="s">
        <v>184</v>
      </c>
      <c r="T229" s="104" t="s">
        <v>184</v>
      </c>
      <c r="U229" s="104" t="s">
        <v>184</v>
      </c>
      <c r="V229" s="104" t="s">
        <v>184</v>
      </c>
      <c r="W229" s="104" t="s">
        <v>184</v>
      </c>
      <c r="X229" s="104" t="s">
        <v>184</v>
      </c>
      <c r="Y229" s="104" t="s">
        <v>184</v>
      </c>
      <c r="Z229" s="104" t="s">
        <v>184</v>
      </c>
      <c r="AA229" s="104" t="s">
        <v>184</v>
      </c>
      <c r="AB229" s="104" t="s">
        <v>184</v>
      </c>
      <c r="AC229" s="104" t="s">
        <v>184</v>
      </c>
      <c r="AD229" s="104" t="s">
        <v>184</v>
      </c>
      <c r="AE229" s="104" t="s">
        <v>184</v>
      </c>
      <c r="AF229" s="104" t="s">
        <v>184</v>
      </c>
      <c r="AG229" s="104" t="s">
        <v>184</v>
      </c>
      <c r="AH229" s="104" t="s">
        <v>184</v>
      </c>
      <c r="AI229" s="104" t="s">
        <v>184</v>
      </c>
      <c r="AJ229" s="104" t="s">
        <v>184</v>
      </c>
      <c r="AK229" s="104" t="s">
        <v>184</v>
      </c>
      <c r="AL229" s="104" t="s">
        <v>184</v>
      </c>
      <c r="AM229" s="104" t="s">
        <v>184</v>
      </c>
      <c r="AN229" s="104" t="s">
        <v>184</v>
      </c>
      <c r="AO229" s="104" t="s">
        <v>184</v>
      </c>
      <c r="AP229" s="104" t="s">
        <v>184</v>
      </c>
      <c r="AQ229" s="104" t="s">
        <v>184</v>
      </c>
      <c r="AR229" s="104" t="s">
        <v>184</v>
      </c>
      <c r="AS229" s="104" t="s">
        <v>184</v>
      </c>
      <c r="AT229" s="104" t="s">
        <v>184</v>
      </c>
      <c r="AU229" s="104" t="s">
        <v>184</v>
      </c>
      <c r="AV229" s="104" t="s">
        <v>184</v>
      </c>
      <c r="AW229" s="104" t="s">
        <v>184</v>
      </c>
      <c r="AX229" s="104" t="s">
        <v>184</v>
      </c>
      <c r="AY229" s="104" t="s">
        <v>184</v>
      </c>
      <c r="AZ229" s="104" t="s">
        <v>184</v>
      </c>
      <c r="BA229" s="118">
        <f>SUM(BA227)</f>
        <v>1</v>
      </c>
      <c r="BB229" s="118">
        <f>SUM(BB227)</f>
        <v>1</v>
      </c>
      <c r="BC229" s="260" t="s">
        <v>184</v>
      </c>
    </row>
    <row r="230" s="27" customFormat="1" ht="409.5" hidden="1" spans="1:55">
      <c r="A230" s="98">
        <v>225</v>
      </c>
      <c r="B230" s="339" t="s">
        <v>98</v>
      </c>
      <c r="C230" s="339" t="s">
        <v>98</v>
      </c>
      <c r="D230" s="339" t="s">
        <v>217</v>
      </c>
      <c r="E230" s="339" t="s">
        <v>1171</v>
      </c>
      <c r="F230" s="339">
        <v>15085971057</v>
      </c>
      <c r="G230" s="339" t="s">
        <v>197</v>
      </c>
      <c r="H230" s="339" t="s">
        <v>1172</v>
      </c>
      <c r="I230" s="339" t="s">
        <v>1019</v>
      </c>
      <c r="J230" s="339" t="s">
        <v>10</v>
      </c>
      <c r="K230" s="340" t="s">
        <v>1173</v>
      </c>
      <c r="L230" s="339">
        <v>1</v>
      </c>
      <c r="M230" s="339" t="s">
        <v>182</v>
      </c>
      <c r="N230" s="339" t="s">
        <v>187</v>
      </c>
      <c r="O230" s="341" t="s">
        <v>184</v>
      </c>
      <c r="P230" s="342" t="s">
        <v>1174</v>
      </c>
      <c r="Q230" s="341" t="s">
        <v>1175</v>
      </c>
      <c r="R230" s="342" t="s">
        <v>184</v>
      </c>
      <c r="S230" s="343" t="s">
        <v>1174</v>
      </c>
      <c r="T230" s="342" t="s">
        <v>1175</v>
      </c>
      <c r="U230" s="342" t="s">
        <v>184</v>
      </c>
      <c r="V230" s="343" t="s">
        <v>184</v>
      </c>
      <c r="W230" s="342" t="s">
        <v>184</v>
      </c>
      <c r="X230" s="343" t="s">
        <v>212</v>
      </c>
      <c r="Y230" s="342" t="s">
        <v>187</v>
      </c>
      <c r="Z230" s="342" t="s">
        <v>184</v>
      </c>
      <c r="AA230" s="343" t="s">
        <v>205</v>
      </c>
      <c r="AB230" s="342" t="s">
        <v>532</v>
      </c>
      <c r="AC230" s="344" t="s">
        <v>1176</v>
      </c>
      <c r="AD230" s="342" t="s">
        <v>193</v>
      </c>
      <c r="AE230" s="343" t="s">
        <v>1177</v>
      </c>
      <c r="AF230" s="340" t="s">
        <v>903</v>
      </c>
      <c r="AG230" s="344" t="s">
        <v>1178</v>
      </c>
      <c r="AH230" s="342" t="s">
        <v>184</v>
      </c>
      <c r="AI230" s="342" t="s">
        <v>184</v>
      </c>
      <c r="AJ230" s="343" t="s">
        <v>184</v>
      </c>
      <c r="AK230" s="342" t="s">
        <v>184</v>
      </c>
      <c r="AL230" s="343" t="s">
        <v>184</v>
      </c>
      <c r="AM230" s="342" t="s">
        <v>184</v>
      </c>
      <c r="AN230" s="342" t="s">
        <v>184</v>
      </c>
      <c r="AO230" s="343" t="s">
        <v>184</v>
      </c>
      <c r="AP230" s="342" t="s">
        <v>184</v>
      </c>
      <c r="AQ230" s="343" t="s">
        <v>184</v>
      </c>
      <c r="AR230" s="342" t="s">
        <v>184</v>
      </c>
      <c r="AS230" s="343" t="s">
        <v>184</v>
      </c>
      <c r="AT230" s="342" t="s">
        <v>184</v>
      </c>
      <c r="AU230" s="343" t="s">
        <v>184</v>
      </c>
      <c r="AV230" s="342" t="s">
        <v>184</v>
      </c>
      <c r="AW230" s="342" t="s">
        <v>184</v>
      </c>
      <c r="AX230" s="343" t="s">
        <v>184</v>
      </c>
      <c r="AY230" s="342" t="s">
        <v>184</v>
      </c>
      <c r="AZ230" s="343" t="s">
        <v>215</v>
      </c>
      <c r="BA230" s="339">
        <v>1</v>
      </c>
      <c r="BB230" s="339">
        <v>5</v>
      </c>
      <c r="BC230" s="345" t="s">
        <v>1179</v>
      </c>
    </row>
    <row r="231" s="27" customFormat="1" ht="112.5" hidden="1" spans="1:55">
      <c r="A231" s="98">
        <v>226</v>
      </c>
      <c r="B231" s="339" t="s">
        <v>98</v>
      </c>
      <c r="C231" s="339" t="s">
        <v>98</v>
      </c>
      <c r="D231" s="339" t="s">
        <v>217</v>
      </c>
      <c r="E231" s="339" t="s">
        <v>1171</v>
      </c>
      <c r="F231" s="339">
        <v>15085971057</v>
      </c>
      <c r="G231" s="339" t="s">
        <v>197</v>
      </c>
      <c r="H231" s="238" t="s">
        <v>207</v>
      </c>
      <c r="I231" s="339" t="s">
        <v>1180</v>
      </c>
      <c r="J231" s="339" t="s">
        <v>9</v>
      </c>
      <c r="K231" s="340" t="s">
        <v>1181</v>
      </c>
      <c r="L231" s="341">
        <v>1</v>
      </c>
      <c r="M231" s="339" t="s">
        <v>182</v>
      </c>
      <c r="N231" s="339" t="s">
        <v>183</v>
      </c>
      <c r="O231" s="341" t="s">
        <v>184</v>
      </c>
      <c r="P231" s="342" t="s">
        <v>1182</v>
      </c>
      <c r="Q231" s="341" t="s">
        <v>1183</v>
      </c>
      <c r="R231" s="342" t="s">
        <v>184</v>
      </c>
      <c r="S231" s="343" t="s">
        <v>1182</v>
      </c>
      <c r="T231" s="342" t="s">
        <v>1183</v>
      </c>
      <c r="U231" s="342" t="s">
        <v>184</v>
      </c>
      <c r="V231" s="343" t="s">
        <v>184</v>
      </c>
      <c r="W231" s="342" t="s">
        <v>184</v>
      </c>
      <c r="X231" s="343" t="s">
        <v>187</v>
      </c>
      <c r="Y231" s="342" t="s">
        <v>321</v>
      </c>
      <c r="Z231" s="342" t="s">
        <v>250</v>
      </c>
      <c r="AA231" s="343" t="s">
        <v>322</v>
      </c>
      <c r="AB231" s="342" t="s">
        <v>184</v>
      </c>
      <c r="AC231" s="344" t="s">
        <v>1184</v>
      </c>
      <c r="AD231" s="342" t="s">
        <v>193</v>
      </c>
      <c r="AE231" s="343" t="s">
        <v>1177</v>
      </c>
      <c r="AF231" s="340" t="s">
        <v>903</v>
      </c>
      <c r="AG231" s="343"/>
      <c r="AH231" s="342"/>
      <c r="AI231" s="342"/>
      <c r="AJ231" s="343"/>
      <c r="AK231" s="342"/>
      <c r="AL231" s="343"/>
      <c r="AM231" s="342"/>
      <c r="AN231" s="342"/>
      <c r="AO231" s="343"/>
      <c r="AP231" s="342"/>
      <c r="AQ231" s="343"/>
      <c r="AR231" s="342"/>
      <c r="AS231" s="343"/>
      <c r="AT231" s="342"/>
      <c r="AU231" s="343"/>
      <c r="AV231" s="342"/>
      <c r="AW231" s="342"/>
      <c r="AX231" s="343"/>
      <c r="AY231" s="342"/>
      <c r="AZ231" s="343" t="s">
        <v>215</v>
      </c>
      <c r="BA231" s="341">
        <v>1</v>
      </c>
      <c r="BB231" s="339"/>
      <c r="BC231" s="345"/>
    </row>
    <row r="232" s="27" customFormat="1" ht="259.5" hidden="1" customHeight="1" spans="1:55">
      <c r="A232" s="98">
        <v>227</v>
      </c>
      <c r="B232" s="339" t="s">
        <v>98</v>
      </c>
      <c r="C232" s="339" t="s">
        <v>98</v>
      </c>
      <c r="D232" s="339" t="s">
        <v>217</v>
      </c>
      <c r="E232" s="339" t="s">
        <v>1171</v>
      </c>
      <c r="F232" s="339">
        <v>15085971057</v>
      </c>
      <c r="G232" s="339" t="s">
        <v>197</v>
      </c>
      <c r="H232" s="339" t="s">
        <v>207</v>
      </c>
      <c r="I232" s="339" t="s">
        <v>1180</v>
      </c>
      <c r="J232" s="339" t="s">
        <v>9</v>
      </c>
      <c r="K232" s="340" t="s">
        <v>1185</v>
      </c>
      <c r="L232" s="341">
        <v>1</v>
      </c>
      <c r="M232" s="339" t="s">
        <v>182</v>
      </c>
      <c r="N232" s="339" t="s">
        <v>183</v>
      </c>
      <c r="O232" s="341" t="s">
        <v>184</v>
      </c>
      <c r="P232" s="342" t="s">
        <v>1186</v>
      </c>
      <c r="Q232" s="341" t="s">
        <v>1187</v>
      </c>
      <c r="R232" s="342" t="s">
        <v>184</v>
      </c>
      <c r="S232" s="343" t="s">
        <v>1186</v>
      </c>
      <c r="T232" s="342" t="s">
        <v>1187</v>
      </c>
      <c r="U232" s="342" t="s">
        <v>184</v>
      </c>
      <c r="V232" s="343" t="s">
        <v>184</v>
      </c>
      <c r="W232" s="342" t="s">
        <v>184</v>
      </c>
      <c r="X232" s="343" t="s">
        <v>187</v>
      </c>
      <c r="Y232" s="342" t="s">
        <v>321</v>
      </c>
      <c r="Z232" s="342" t="s">
        <v>250</v>
      </c>
      <c r="AA232" s="343" t="s">
        <v>322</v>
      </c>
      <c r="AB232" s="342" t="s">
        <v>184</v>
      </c>
      <c r="AC232" s="344" t="s">
        <v>1188</v>
      </c>
      <c r="AD232" s="342" t="s">
        <v>193</v>
      </c>
      <c r="AE232" s="343" t="s">
        <v>1177</v>
      </c>
      <c r="AF232" s="340" t="s">
        <v>903</v>
      </c>
      <c r="AG232" s="343"/>
      <c r="AH232" s="342"/>
      <c r="AI232" s="342"/>
      <c r="AJ232" s="343"/>
      <c r="AK232" s="342"/>
      <c r="AL232" s="343"/>
      <c r="AM232" s="342"/>
      <c r="AN232" s="342"/>
      <c r="AO232" s="343"/>
      <c r="AP232" s="342"/>
      <c r="AQ232" s="343"/>
      <c r="AR232" s="342"/>
      <c r="AS232" s="343"/>
      <c r="AT232" s="342"/>
      <c r="AU232" s="343"/>
      <c r="AV232" s="342"/>
      <c r="AW232" s="342"/>
      <c r="AX232" s="343"/>
      <c r="AY232" s="342"/>
      <c r="AZ232" s="343" t="s">
        <v>215</v>
      </c>
      <c r="BA232" s="341">
        <v>1</v>
      </c>
      <c r="BB232" s="339"/>
      <c r="BC232" s="345"/>
    </row>
    <row r="233" s="27" customFormat="1" ht="150" hidden="1" spans="1:55">
      <c r="A233" s="98">
        <v>228</v>
      </c>
      <c r="B233" s="339" t="s">
        <v>98</v>
      </c>
      <c r="C233" s="339" t="s">
        <v>98</v>
      </c>
      <c r="D233" s="339" t="s">
        <v>217</v>
      </c>
      <c r="E233" s="339" t="s">
        <v>1171</v>
      </c>
      <c r="F233" s="339">
        <v>15085971057</v>
      </c>
      <c r="G233" s="339" t="s">
        <v>197</v>
      </c>
      <c r="H233" s="339" t="s">
        <v>207</v>
      </c>
      <c r="I233" s="339" t="s">
        <v>1180</v>
      </c>
      <c r="J233" s="339" t="s">
        <v>9</v>
      </c>
      <c r="K233" s="340" t="s">
        <v>1189</v>
      </c>
      <c r="L233" s="341">
        <v>1</v>
      </c>
      <c r="M233" s="339" t="s">
        <v>182</v>
      </c>
      <c r="N233" s="339" t="s">
        <v>183</v>
      </c>
      <c r="O233" s="341" t="s">
        <v>184</v>
      </c>
      <c r="P233" s="339" t="s">
        <v>1190</v>
      </c>
      <c r="Q233" s="341" t="s">
        <v>1191</v>
      </c>
      <c r="R233" s="339" t="s">
        <v>184</v>
      </c>
      <c r="S233" s="341" t="s">
        <v>1190</v>
      </c>
      <c r="T233" s="339" t="s">
        <v>1191</v>
      </c>
      <c r="U233" s="339" t="s">
        <v>184</v>
      </c>
      <c r="V233" s="341" t="s">
        <v>184</v>
      </c>
      <c r="W233" s="339" t="s">
        <v>184</v>
      </c>
      <c r="X233" s="341" t="s">
        <v>187</v>
      </c>
      <c r="Y233" s="339" t="s">
        <v>321</v>
      </c>
      <c r="Z233" s="339" t="s">
        <v>250</v>
      </c>
      <c r="AA233" s="341" t="s">
        <v>322</v>
      </c>
      <c r="AB233" s="339" t="s">
        <v>184</v>
      </c>
      <c r="AC233" s="344" t="s">
        <v>1192</v>
      </c>
      <c r="AD233" s="339" t="s">
        <v>193</v>
      </c>
      <c r="AE233" s="341" t="s">
        <v>1177</v>
      </c>
      <c r="AF233" s="340" t="s">
        <v>903</v>
      </c>
      <c r="AG233" s="341"/>
      <c r="AH233" s="339"/>
      <c r="AI233" s="339"/>
      <c r="AJ233" s="341"/>
      <c r="AK233" s="339"/>
      <c r="AL233" s="341"/>
      <c r="AM233" s="339"/>
      <c r="AN233" s="339"/>
      <c r="AO233" s="341"/>
      <c r="AP233" s="339"/>
      <c r="AQ233" s="341"/>
      <c r="AR233" s="339"/>
      <c r="AS233" s="341"/>
      <c r="AT233" s="339"/>
      <c r="AU233" s="341"/>
      <c r="AV233" s="339"/>
      <c r="AW233" s="339"/>
      <c r="AX233" s="341"/>
      <c r="AY233" s="339"/>
      <c r="AZ233" s="341" t="s">
        <v>215</v>
      </c>
      <c r="BA233" s="341">
        <v>1</v>
      </c>
      <c r="BB233" s="339"/>
      <c r="BC233" s="345"/>
    </row>
    <row r="234" s="27" customFormat="1" ht="150" hidden="1" spans="1:55">
      <c r="A234" s="98">
        <v>229</v>
      </c>
      <c r="B234" s="339" t="s">
        <v>98</v>
      </c>
      <c r="C234" s="339" t="s">
        <v>98</v>
      </c>
      <c r="D234" s="339" t="s">
        <v>217</v>
      </c>
      <c r="E234" s="339" t="s">
        <v>1171</v>
      </c>
      <c r="F234" s="339">
        <v>15085971057</v>
      </c>
      <c r="G234" s="339" t="s">
        <v>197</v>
      </c>
      <c r="H234" s="339" t="s">
        <v>207</v>
      </c>
      <c r="I234" s="339" t="s">
        <v>1097</v>
      </c>
      <c r="J234" s="339" t="s">
        <v>9</v>
      </c>
      <c r="K234" s="340" t="s">
        <v>1193</v>
      </c>
      <c r="L234" s="341">
        <v>1</v>
      </c>
      <c r="M234" s="339" t="s">
        <v>182</v>
      </c>
      <c r="N234" s="339" t="s">
        <v>183</v>
      </c>
      <c r="O234" s="341" t="s">
        <v>184</v>
      </c>
      <c r="P234" s="339" t="s">
        <v>1194</v>
      </c>
      <c r="Q234" s="341" t="s">
        <v>1195</v>
      </c>
      <c r="R234" s="339" t="s">
        <v>184</v>
      </c>
      <c r="S234" s="341" t="s">
        <v>1194</v>
      </c>
      <c r="T234" s="339" t="s">
        <v>1195</v>
      </c>
      <c r="U234" s="339" t="s">
        <v>184</v>
      </c>
      <c r="V234" s="341" t="s">
        <v>184</v>
      </c>
      <c r="W234" s="339" t="s">
        <v>184</v>
      </c>
      <c r="X234" s="341" t="s">
        <v>187</v>
      </c>
      <c r="Y234" s="339" t="s">
        <v>321</v>
      </c>
      <c r="Z234" s="339" t="s">
        <v>250</v>
      </c>
      <c r="AA234" s="341" t="s">
        <v>322</v>
      </c>
      <c r="AB234" s="339" t="s">
        <v>184</v>
      </c>
      <c r="AC234" s="344" t="s">
        <v>1196</v>
      </c>
      <c r="AD234" s="339" t="s">
        <v>193</v>
      </c>
      <c r="AE234" s="341" t="s">
        <v>1177</v>
      </c>
      <c r="AF234" s="340" t="s">
        <v>903</v>
      </c>
      <c r="AG234" s="341"/>
      <c r="AH234" s="339"/>
      <c r="AI234" s="339"/>
      <c r="AJ234" s="341"/>
      <c r="AK234" s="339"/>
      <c r="AL234" s="341"/>
      <c r="AM234" s="339"/>
      <c r="AN234" s="339"/>
      <c r="AO234" s="341"/>
      <c r="AP234" s="339"/>
      <c r="AQ234" s="341"/>
      <c r="AR234" s="339"/>
      <c r="AS234" s="341"/>
      <c r="AT234" s="339"/>
      <c r="AU234" s="341"/>
      <c r="AV234" s="339"/>
      <c r="AW234" s="339"/>
      <c r="AX234" s="341"/>
      <c r="AY234" s="339"/>
      <c r="AZ234" s="341" t="s">
        <v>215</v>
      </c>
      <c r="BA234" s="341">
        <v>1</v>
      </c>
      <c r="BB234" s="339"/>
      <c r="BC234" s="345"/>
    </row>
    <row r="235" s="27" customFormat="1" ht="56.25" hidden="1" spans="1:55">
      <c r="A235" s="98">
        <v>230</v>
      </c>
      <c r="B235" s="104" t="s">
        <v>98</v>
      </c>
      <c r="C235" s="346" t="s">
        <v>20</v>
      </c>
      <c r="D235" s="347"/>
      <c r="E235" s="339" t="s">
        <v>184</v>
      </c>
      <c r="F235" s="339" t="s">
        <v>184</v>
      </c>
      <c r="G235" s="339" t="s">
        <v>184</v>
      </c>
      <c r="H235" s="339" t="s">
        <v>184</v>
      </c>
      <c r="I235" s="339" t="s">
        <v>184</v>
      </c>
      <c r="J235" s="339" t="s">
        <v>184</v>
      </c>
      <c r="K235" s="117" t="s">
        <v>184</v>
      </c>
      <c r="L235" s="341">
        <v>0</v>
      </c>
      <c r="M235" s="108" t="s">
        <v>184</v>
      </c>
      <c r="N235" s="108" t="s">
        <v>184</v>
      </c>
      <c r="O235" s="341" t="s">
        <v>184</v>
      </c>
      <c r="P235" s="341" t="s">
        <v>184</v>
      </c>
      <c r="Q235" s="341" t="s">
        <v>184</v>
      </c>
      <c r="R235" s="341" t="s">
        <v>184</v>
      </c>
      <c r="S235" s="341" t="s">
        <v>184</v>
      </c>
      <c r="T235" s="341" t="s">
        <v>184</v>
      </c>
      <c r="U235" s="341" t="s">
        <v>184</v>
      </c>
      <c r="V235" s="341" t="s">
        <v>184</v>
      </c>
      <c r="W235" s="341" t="s">
        <v>184</v>
      </c>
      <c r="X235" s="341" t="s">
        <v>184</v>
      </c>
      <c r="Y235" s="341" t="s">
        <v>184</v>
      </c>
      <c r="Z235" s="341" t="s">
        <v>184</v>
      </c>
      <c r="AA235" s="341" t="s">
        <v>184</v>
      </c>
      <c r="AB235" s="341" t="s">
        <v>184</v>
      </c>
      <c r="AC235" s="341" t="s">
        <v>184</v>
      </c>
      <c r="AD235" s="341" t="s">
        <v>184</v>
      </c>
      <c r="AE235" s="341" t="s">
        <v>184</v>
      </c>
      <c r="AF235" s="341" t="s">
        <v>184</v>
      </c>
      <c r="AG235" s="341" t="s">
        <v>184</v>
      </c>
      <c r="AH235" s="341" t="s">
        <v>184</v>
      </c>
      <c r="AI235" s="341" t="s">
        <v>184</v>
      </c>
      <c r="AJ235" s="341" t="s">
        <v>184</v>
      </c>
      <c r="AK235" s="341" t="s">
        <v>184</v>
      </c>
      <c r="AL235" s="341" t="s">
        <v>184</v>
      </c>
      <c r="AM235" s="341" t="s">
        <v>184</v>
      </c>
      <c r="AN235" s="341" t="s">
        <v>184</v>
      </c>
      <c r="AO235" s="341" t="s">
        <v>184</v>
      </c>
      <c r="AP235" s="341" t="s">
        <v>184</v>
      </c>
      <c r="AQ235" s="341" t="s">
        <v>184</v>
      </c>
      <c r="AR235" s="341" t="s">
        <v>184</v>
      </c>
      <c r="AS235" s="341" t="s">
        <v>184</v>
      </c>
      <c r="AT235" s="341" t="s">
        <v>184</v>
      </c>
      <c r="AU235" s="341" t="s">
        <v>184</v>
      </c>
      <c r="AV235" s="341" t="s">
        <v>184</v>
      </c>
      <c r="AW235" s="341" t="s">
        <v>184</v>
      </c>
      <c r="AX235" s="341" t="s">
        <v>184</v>
      </c>
      <c r="AY235" s="341" t="s">
        <v>184</v>
      </c>
      <c r="AZ235" s="341" t="s">
        <v>184</v>
      </c>
      <c r="BA235" s="341">
        <v>0</v>
      </c>
      <c r="BB235" s="339">
        <v>0</v>
      </c>
      <c r="BC235" s="345" t="s">
        <v>184</v>
      </c>
    </row>
    <row r="236" s="26" customFormat="1" ht="50.15" hidden="1" customHeight="1" spans="1:55">
      <c r="A236" s="98">
        <v>231</v>
      </c>
      <c r="B236" s="104" t="s">
        <v>98</v>
      </c>
      <c r="C236" s="118" t="s">
        <v>21</v>
      </c>
      <c r="D236" s="118"/>
      <c r="E236" s="118" t="s">
        <v>184</v>
      </c>
      <c r="F236" s="118" t="s">
        <v>184</v>
      </c>
      <c r="G236" s="118" t="s">
        <v>184</v>
      </c>
      <c r="H236" s="118" t="s">
        <v>184</v>
      </c>
      <c r="I236" s="104" t="s">
        <v>184</v>
      </c>
      <c r="J236" s="118" t="s">
        <v>184</v>
      </c>
      <c r="K236" s="117" t="s">
        <v>184</v>
      </c>
      <c r="L236" s="102">
        <f>SUM(L230:L234)</f>
        <v>5</v>
      </c>
      <c r="M236" s="108" t="s">
        <v>184</v>
      </c>
      <c r="N236" s="108" t="s">
        <v>184</v>
      </c>
      <c r="O236" s="118" t="s">
        <v>184</v>
      </c>
      <c r="P236" s="118" t="s">
        <v>184</v>
      </c>
      <c r="Q236" s="118" t="s">
        <v>184</v>
      </c>
      <c r="R236" s="118" t="s">
        <v>184</v>
      </c>
      <c r="S236" s="118" t="s">
        <v>184</v>
      </c>
      <c r="T236" s="118" t="s">
        <v>184</v>
      </c>
      <c r="U236" s="118" t="s">
        <v>184</v>
      </c>
      <c r="V236" s="118" t="s">
        <v>184</v>
      </c>
      <c r="W236" s="118" t="s">
        <v>184</v>
      </c>
      <c r="X236" s="118" t="s">
        <v>184</v>
      </c>
      <c r="Y236" s="118" t="s">
        <v>184</v>
      </c>
      <c r="Z236" s="118" t="s">
        <v>184</v>
      </c>
      <c r="AA236" s="118" t="s">
        <v>184</v>
      </c>
      <c r="AB236" s="118" t="s">
        <v>184</v>
      </c>
      <c r="AC236" s="118" t="s">
        <v>184</v>
      </c>
      <c r="AD236" s="118" t="s">
        <v>184</v>
      </c>
      <c r="AE236" s="118" t="s">
        <v>184</v>
      </c>
      <c r="AF236" s="118" t="s">
        <v>184</v>
      </c>
      <c r="AG236" s="118" t="s">
        <v>184</v>
      </c>
      <c r="AH236" s="118" t="s">
        <v>184</v>
      </c>
      <c r="AI236" s="118" t="s">
        <v>184</v>
      </c>
      <c r="AJ236" s="118" t="s">
        <v>184</v>
      </c>
      <c r="AK236" s="118" t="s">
        <v>184</v>
      </c>
      <c r="AL236" s="118" t="s">
        <v>184</v>
      </c>
      <c r="AM236" s="118" t="s">
        <v>184</v>
      </c>
      <c r="AN236" s="118" t="s">
        <v>184</v>
      </c>
      <c r="AO236" s="118" t="s">
        <v>184</v>
      </c>
      <c r="AP236" s="118" t="s">
        <v>184</v>
      </c>
      <c r="AQ236" s="118" t="s">
        <v>184</v>
      </c>
      <c r="AR236" s="118" t="s">
        <v>184</v>
      </c>
      <c r="AS236" s="118" t="s">
        <v>184</v>
      </c>
      <c r="AT236" s="118" t="s">
        <v>184</v>
      </c>
      <c r="AU236" s="118" t="s">
        <v>184</v>
      </c>
      <c r="AV236" s="118" t="s">
        <v>184</v>
      </c>
      <c r="AW236" s="118" t="s">
        <v>184</v>
      </c>
      <c r="AX236" s="118" t="s">
        <v>184</v>
      </c>
      <c r="AY236" s="118" t="s">
        <v>184</v>
      </c>
      <c r="AZ236" s="118" t="s">
        <v>184</v>
      </c>
      <c r="BA236" s="102">
        <f>SUM(BA230:BA234)</f>
        <v>5</v>
      </c>
      <c r="BB236" s="102">
        <v>5</v>
      </c>
      <c r="BC236" s="260" t="s">
        <v>184</v>
      </c>
    </row>
    <row r="237" s="27" customFormat="1" ht="225" hidden="1" spans="1:55">
      <c r="A237" s="98">
        <v>232</v>
      </c>
      <c r="B237" s="348" t="s">
        <v>99</v>
      </c>
      <c r="C237" s="348" t="s">
        <v>99</v>
      </c>
      <c r="D237" s="348" t="s">
        <v>16</v>
      </c>
      <c r="E237" s="349" t="s">
        <v>1197</v>
      </c>
      <c r="F237" s="348">
        <v>18786630147</v>
      </c>
      <c r="G237" s="348" t="s">
        <v>197</v>
      </c>
      <c r="H237" s="350" t="s">
        <v>179</v>
      </c>
      <c r="I237" s="350" t="s">
        <v>1198</v>
      </c>
      <c r="J237" s="351" t="s">
        <v>9</v>
      </c>
      <c r="K237" s="352" t="s">
        <v>1199</v>
      </c>
      <c r="L237" s="353">
        <v>1</v>
      </c>
      <c r="M237" s="348" t="s">
        <v>182</v>
      </c>
      <c r="N237" s="348" t="s">
        <v>183</v>
      </c>
      <c r="O237" s="348" t="s">
        <v>184</v>
      </c>
      <c r="P237" s="349" t="s">
        <v>1200</v>
      </c>
      <c r="Q237" s="348" t="s">
        <v>1201</v>
      </c>
      <c r="R237" s="349" t="s">
        <v>184</v>
      </c>
      <c r="S237" s="349" t="s">
        <v>1200</v>
      </c>
      <c r="T237" s="349" t="s">
        <v>1201</v>
      </c>
      <c r="U237" s="349" t="s">
        <v>184</v>
      </c>
      <c r="V237" s="349" t="s">
        <v>184</v>
      </c>
      <c r="W237" s="349" t="s">
        <v>184</v>
      </c>
      <c r="X237" s="349" t="s">
        <v>187</v>
      </c>
      <c r="Y237" s="349" t="s">
        <v>187</v>
      </c>
      <c r="Z237" s="349" t="s">
        <v>184</v>
      </c>
      <c r="AA237" s="349" t="s">
        <v>322</v>
      </c>
      <c r="AB237" s="349" t="s">
        <v>184</v>
      </c>
      <c r="AC237" s="354" t="s">
        <v>1202</v>
      </c>
      <c r="AD237" s="349" t="s">
        <v>193</v>
      </c>
      <c r="AE237" s="349" t="s">
        <v>194</v>
      </c>
      <c r="AF237" s="354" t="s">
        <v>903</v>
      </c>
      <c r="AG237" s="354" t="s">
        <v>1203</v>
      </c>
      <c r="AH237" s="349" t="s">
        <v>184</v>
      </c>
      <c r="AI237" s="349" t="s">
        <v>184</v>
      </c>
      <c r="AJ237" s="349" t="s">
        <v>184</v>
      </c>
      <c r="AK237" s="349" t="s">
        <v>184</v>
      </c>
      <c r="AL237" s="349" t="s">
        <v>184</v>
      </c>
      <c r="AM237" s="349" t="s">
        <v>184</v>
      </c>
      <c r="AN237" s="349" t="s">
        <v>184</v>
      </c>
      <c r="AO237" s="349" t="s">
        <v>184</v>
      </c>
      <c r="AP237" s="349" t="s">
        <v>184</v>
      </c>
      <c r="AQ237" s="349" t="s">
        <v>184</v>
      </c>
      <c r="AR237" s="349" t="s">
        <v>184</v>
      </c>
      <c r="AS237" s="349" t="s">
        <v>184</v>
      </c>
      <c r="AT237" s="349" t="s">
        <v>184</v>
      </c>
      <c r="AU237" s="349" t="s">
        <v>184</v>
      </c>
      <c r="AV237" s="349" t="s">
        <v>184</v>
      </c>
      <c r="AW237" s="349" t="s">
        <v>184</v>
      </c>
      <c r="AX237" s="349" t="s">
        <v>184</v>
      </c>
      <c r="AY237" s="349" t="s">
        <v>184</v>
      </c>
      <c r="AZ237" s="349" t="s">
        <v>195</v>
      </c>
      <c r="BA237" s="353">
        <v>1</v>
      </c>
      <c r="BB237" s="348">
        <v>22</v>
      </c>
      <c r="BC237" s="349" t="s">
        <v>1204</v>
      </c>
    </row>
    <row r="238" s="27" customFormat="1" ht="262.5" hidden="1" spans="1:55">
      <c r="A238" s="98">
        <v>233</v>
      </c>
      <c r="B238" s="348" t="s">
        <v>99</v>
      </c>
      <c r="C238" s="348" t="s">
        <v>99</v>
      </c>
      <c r="D238" s="348" t="s">
        <v>16</v>
      </c>
      <c r="E238" s="349" t="s">
        <v>1197</v>
      </c>
      <c r="F238" s="348">
        <v>18786630147</v>
      </c>
      <c r="G238" s="348" t="s">
        <v>197</v>
      </c>
      <c r="H238" s="350" t="s">
        <v>179</v>
      </c>
      <c r="I238" s="350" t="s">
        <v>1126</v>
      </c>
      <c r="J238" s="351" t="s">
        <v>9</v>
      </c>
      <c r="K238" s="352" t="s">
        <v>1205</v>
      </c>
      <c r="L238" s="353">
        <v>1</v>
      </c>
      <c r="M238" s="348" t="s">
        <v>182</v>
      </c>
      <c r="N238" s="348" t="s">
        <v>183</v>
      </c>
      <c r="O238" s="348" t="s">
        <v>184</v>
      </c>
      <c r="P238" s="349" t="s">
        <v>1206</v>
      </c>
      <c r="Q238" s="348" t="s">
        <v>1207</v>
      </c>
      <c r="R238" s="349" t="s">
        <v>184</v>
      </c>
      <c r="S238" s="349" t="s">
        <v>1206</v>
      </c>
      <c r="T238" s="349" t="s">
        <v>1207</v>
      </c>
      <c r="U238" s="349" t="s">
        <v>184</v>
      </c>
      <c r="V238" s="349" t="s">
        <v>184</v>
      </c>
      <c r="W238" s="349" t="s">
        <v>184</v>
      </c>
      <c r="X238" s="349" t="s">
        <v>187</v>
      </c>
      <c r="Y238" s="349" t="s">
        <v>188</v>
      </c>
      <c r="Z238" s="349" t="s">
        <v>250</v>
      </c>
      <c r="AA238" s="349" t="s">
        <v>205</v>
      </c>
      <c r="AB238" s="349" t="s">
        <v>184</v>
      </c>
      <c r="AC238" s="354" t="s">
        <v>1208</v>
      </c>
      <c r="AD238" s="349" t="s">
        <v>193</v>
      </c>
      <c r="AE238" s="349" t="s">
        <v>194</v>
      </c>
      <c r="AF238" s="354" t="s">
        <v>903</v>
      </c>
      <c r="AG238" s="354" t="s">
        <v>1203</v>
      </c>
      <c r="AH238" s="349" t="s">
        <v>184</v>
      </c>
      <c r="AI238" s="349" t="s">
        <v>184</v>
      </c>
      <c r="AJ238" s="349" t="s">
        <v>184</v>
      </c>
      <c r="AK238" s="349" t="s">
        <v>184</v>
      </c>
      <c r="AL238" s="349" t="s">
        <v>184</v>
      </c>
      <c r="AM238" s="349" t="s">
        <v>184</v>
      </c>
      <c r="AN238" s="349" t="s">
        <v>184</v>
      </c>
      <c r="AO238" s="349" t="s">
        <v>184</v>
      </c>
      <c r="AP238" s="349" t="s">
        <v>184</v>
      </c>
      <c r="AQ238" s="349" t="s">
        <v>184</v>
      </c>
      <c r="AR238" s="349" t="s">
        <v>184</v>
      </c>
      <c r="AS238" s="349" t="s">
        <v>184</v>
      </c>
      <c r="AT238" s="349" t="s">
        <v>184</v>
      </c>
      <c r="AU238" s="349" t="s">
        <v>184</v>
      </c>
      <c r="AV238" s="349" t="s">
        <v>184</v>
      </c>
      <c r="AW238" s="349" t="s">
        <v>184</v>
      </c>
      <c r="AX238" s="349" t="s">
        <v>184</v>
      </c>
      <c r="AY238" s="349" t="s">
        <v>184</v>
      </c>
      <c r="AZ238" s="349" t="s">
        <v>215</v>
      </c>
      <c r="BA238" s="353">
        <v>1</v>
      </c>
      <c r="BB238" s="348"/>
      <c r="BC238" s="349"/>
    </row>
    <row r="239" s="27" customFormat="1" ht="225" hidden="1" spans="1:55">
      <c r="A239" s="98">
        <v>234</v>
      </c>
      <c r="B239" s="348" t="s">
        <v>99</v>
      </c>
      <c r="C239" s="349" t="s">
        <v>1209</v>
      </c>
      <c r="D239" s="349" t="s">
        <v>16</v>
      </c>
      <c r="E239" s="349" t="s">
        <v>1210</v>
      </c>
      <c r="F239" s="348">
        <v>18786630147</v>
      </c>
      <c r="G239" s="348" t="s">
        <v>197</v>
      </c>
      <c r="H239" s="350" t="s">
        <v>179</v>
      </c>
      <c r="I239" s="350" t="s">
        <v>1211</v>
      </c>
      <c r="J239" s="351" t="s">
        <v>10</v>
      </c>
      <c r="K239" s="352" t="s">
        <v>1212</v>
      </c>
      <c r="L239" s="353">
        <v>1</v>
      </c>
      <c r="M239" s="348" t="s">
        <v>182</v>
      </c>
      <c r="N239" s="348" t="s">
        <v>183</v>
      </c>
      <c r="O239" s="348" t="s">
        <v>184</v>
      </c>
      <c r="P239" s="178" t="s">
        <v>187</v>
      </c>
      <c r="Q239" s="99" t="s">
        <v>187</v>
      </c>
      <c r="R239" s="178" t="s">
        <v>184</v>
      </c>
      <c r="S239" s="99" t="s">
        <v>1213</v>
      </c>
      <c r="T239" s="178" t="s">
        <v>1214</v>
      </c>
      <c r="U239" s="178" t="s">
        <v>184</v>
      </c>
      <c r="V239" s="99" t="s">
        <v>184</v>
      </c>
      <c r="W239" s="178" t="s">
        <v>184</v>
      </c>
      <c r="X239" s="99" t="s">
        <v>187</v>
      </c>
      <c r="Y239" s="178" t="s">
        <v>187</v>
      </c>
      <c r="Z239" s="178" t="s">
        <v>184</v>
      </c>
      <c r="AA239" s="99" t="s">
        <v>322</v>
      </c>
      <c r="AB239" s="178" t="s">
        <v>184</v>
      </c>
      <c r="AC239" s="110" t="s">
        <v>1215</v>
      </c>
      <c r="AD239" s="178" t="s">
        <v>193</v>
      </c>
      <c r="AE239" s="99" t="s">
        <v>194</v>
      </c>
      <c r="AF239" s="180" t="s">
        <v>903</v>
      </c>
      <c r="AG239" s="110" t="s">
        <v>1203</v>
      </c>
      <c r="AH239" s="178" t="s">
        <v>184</v>
      </c>
      <c r="AI239" s="178" t="s">
        <v>184</v>
      </c>
      <c r="AJ239" s="99" t="s">
        <v>184</v>
      </c>
      <c r="AK239" s="178" t="s">
        <v>184</v>
      </c>
      <c r="AL239" s="99" t="s">
        <v>184</v>
      </c>
      <c r="AM239" s="178" t="s">
        <v>184</v>
      </c>
      <c r="AN239" s="178" t="s">
        <v>184</v>
      </c>
      <c r="AO239" s="99" t="s">
        <v>184</v>
      </c>
      <c r="AP239" s="178" t="s">
        <v>184</v>
      </c>
      <c r="AQ239" s="99" t="s">
        <v>184</v>
      </c>
      <c r="AR239" s="178" t="s">
        <v>184</v>
      </c>
      <c r="AS239" s="99" t="s">
        <v>184</v>
      </c>
      <c r="AT239" s="178" t="s">
        <v>184</v>
      </c>
      <c r="AU239" s="99" t="s">
        <v>184</v>
      </c>
      <c r="AV239" s="178" t="s">
        <v>184</v>
      </c>
      <c r="AW239" s="178" t="s">
        <v>184</v>
      </c>
      <c r="AX239" s="99" t="s">
        <v>184</v>
      </c>
      <c r="AY239" s="178" t="s">
        <v>184</v>
      </c>
      <c r="AZ239" s="99" t="s">
        <v>215</v>
      </c>
      <c r="BA239" s="353">
        <v>1</v>
      </c>
      <c r="BB239" s="348"/>
      <c r="BC239" s="349"/>
    </row>
    <row r="240" s="27" customFormat="1" ht="225" hidden="1" spans="1:55">
      <c r="A240" s="98">
        <v>235</v>
      </c>
      <c r="B240" s="348" t="s">
        <v>99</v>
      </c>
      <c r="C240" s="348" t="s">
        <v>1209</v>
      </c>
      <c r="D240" s="348" t="s">
        <v>16</v>
      </c>
      <c r="E240" s="349" t="s">
        <v>1210</v>
      </c>
      <c r="F240" s="348">
        <v>18786630147</v>
      </c>
      <c r="G240" s="348" t="s">
        <v>197</v>
      </c>
      <c r="H240" s="350" t="s">
        <v>179</v>
      </c>
      <c r="I240" s="350" t="s">
        <v>728</v>
      </c>
      <c r="J240" s="351" t="s">
        <v>9</v>
      </c>
      <c r="K240" s="352" t="s">
        <v>1216</v>
      </c>
      <c r="L240" s="353">
        <v>1</v>
      </c>
      <c r="M240" s="348" t="s">
        <v>182</v>
      </c>
      <c r="N240" s="348" t="s">
        <v>183</v>
      </c>
      <c r="O240" s="348" t="s">
        <v>184</v>
      </c>
      <c r="P240" s="349" t="s">
        <v>1217</v>
      </c>
      <c r="Q240" s="348" t="s">
        <v>555</v>
      </c>
      <c r="R240" s="349" t="s">
        <v>184</v>
      </c>
      <c r="S240" s="349" t="s">
        <v>1218</v>
      </c>
      <c r="T240" s="349" t="s">
        <v>555</v>
      </c>
      <c r="U240" s="348" t="s">
        <v>184</v>
      </c>
      <c r="V240" s="348" t="s">
        <v>184</v>
      </c>
      <c r="W240" s="348" t="s">
        <v>184</v>
      </c>
      <c r="X240" s="349" t="s">
        <v>187</v>
      </c>
      <c r="Y240" s="349" t="s">
        <v>187</v>
      </c>
      <c r="Z240" s="349" t="s">
        <v>184</v>
      </c>
      <c r="AA240" s="349" t="s">
        <v>322</v>
      </c>
      <c r="AB240" s="349" t="s">
        <v>184</v>
      </c>
      <c r="AC240" s="354" t="s">
        <v>1219</v>
      </c>
      <c r="AD240" s="349" t="s">
        <v>193</v>
      </c>
      <c r="AE240" s="349" t="s">
        <v>194</v>
      </c>
      <c r="AF240" s="354" t="s">
        <v>903</v>
      </c>
      <c r="AG240" s="354" t="s">
        <v>1203</v>
      </c>
      <c r="AH240" s="349" t="s">
        <v>184</v>
      </c>
      <c r="AI240" s="349" t="s">
        <v>184</v>
      </c>
      <c r="AJ240" s="349" t="s">
        <v>184</v>
      </c>
      <c r="AK240" s="349" t="s">
        <v>184</v>
      </c>
      <c r="AL240" s="349" t="s">
        <v>184</v>
      </c>
      <c r="AM240" s="349" t="s">
        <v>184</v>
      </c>
      <c r="AN240" s="349" t="s">
        <v>184</v>
      </c>
      <c r="AO240" s="349" t="s">
        <v>184</v>
      </c>
      <c r="AP240" s="349" t="s">
        <v>184</v>
      </c>
      <c r="AQ240" s="349" t="s">
        <v>184</v>
      </c>
      <c r="AR240" s="349" t="s">
        <v>184</v>
      </c>
      <c r="AS240" s="349" t="s">
        <v>184</v>
      </c>
      <c r="AT240" s="349" t="s">
        <v>184</v>
      </c>
      <c r="AU240" s="349" t="s">
        <v>184</v>
      </c>
      <c r="AV240" s="349" t="s">
        <v>184</v>
      </c>
      <c r="AW240" s="349" t="s">
        <v>184</v>
      </c>
      <c r="AX240" s="349" t="s">
        <v>184</v>
      </c>
      <c r="AY240" s="349" t="s">
        <v>184</v>
      </c>
      <c r="AZ240" s="349" t="s">
        <v>215</v>
      </c>
      <c r="BA240" s="353">
        <v>1</v>
      </c>
      <c r="BB240" s="348"/>
      <c r="BC240" s="349"/>
    </row>
    <row r="241" s="27" customFormat="1" ht="409.5" hidden="1" spans="1:55">
      <c r="A241" s="98">
        <v>236</v>
      </c>
      <c r="B241" s="348" t="s">
        <v>99</v>
      </c>
      <c r="C241" s="348" t="s">
        <v>1209</v>
      </c>
      <c r="D241" s="348" t="s">
        <v>16</v>
      </c>
      <c r="E241" s="349" t="s">
        <v>1210</v>
      </c>
      <c r="F241" s="348">
        <v>18786630147</v>
      </c>
      <c r="G241" s="348" t="s">
        <v>197</v>
      </c>
      <c r="H241" s="350" t="s">
        <v>207</v>
      </c>
      <c r="I241" s="350" t="s">
        <v>826</v>
      </c>
      <c r="J241" s="351" t="s">
        <v>9</v>
      </c>
      <c r="K241" s="355" t="s">
        <v>1220</v>
      </c>
      <c r="L241" s="353">
        <v>1</v>
      </c>
      <c r="M241" s="348" t="s">
        <v>182</v>
      </c>
      <c r="N241" s="348" t="s">
        <v>183</v>
      </c>
      <c r="O241" s="348" t="s">
        <v>184</v>
      </c>
      <c r="P241" s="356" t="s">
        <v>1221</v>
      </c>
      <c r="Q241" s="348" t="s">
        <v>1222</v>
      </c>
      <c r="R241" s="349" t="s">
        <v>184</v>
      </c>
      <c r="S241" s="356" t="s">
        <v>1221</v>
      </c>
      <c r="T241" s="349" t="s">
        <v>1222</v>
      </c>
      <c r="U241" s="349" t="s">
        <v>184</v>
      </c>
      <c r="V241" s="356" t="s">
        <v>184</v>
      </c>
      <c r="W241" s="349" t="s">
        <v>184</v>
      </c>
      <c r="X241" s="356" t="s">
        <v>187</v>
      </c>
      <c r="Y241" s="349" t="s">
        <v>188</v>
      </c>
      <c r="Z241" s="349" t="s">
        <v>250</v>
      </c>
      <c r="AA241" s="356" t="s">
        <v>205</v>
      </c>
      <c r="AB241" s="349" t="s">
        <v>184</v>
      </c>
      <c r="AC241" s="354" t="s">
        <v>1223</v>
      </c>
      <c r="AD241" s="349" t="s">
        <v>193</v>
      </c>
      <c r="AE241" s="356" t="s">
        <v>194</v>
      </c>
      <c r="AF241" s="354" t="s">
        <v>903</v>
      </c>
      <c r="AG241" s="354" t="s">
        <v>1203</v>
      </c>
      <c r="AH241" s="349" t="s">
        <v>184</v>
      </c>
      <c r="AI241" s="349" t="s">
        <v>184</v>
      </c>
      <c r="AJ241" s="356" t="s">
        <v>184</v>
      </c>
      <c r="AK241" s="349" t="s">
        <v>184</v>
      </c>
      <c r="AL241" s="356" t="s">
        <v>184</v>
      </c>
      <c r="AM241" s="349" t="s">
        <v>184</v>
      </c>
      <c r="AN241" s="349" t="s">
        <v>184</v>
      </c>
      <c r="AO241" s="356" t="s">
        <v>184</v>
      </c>
      <c r="AP241" s="349" t="s">
        <v>184</v>
      </c>
      <c r="AQ241" s="356" t="s">
        <v>184</v>
      </c>
      <c r="AR241" s="349" t="s">
        <v>184</v>
      </c>
      <c r="AS241" s="356" t="s">
        <v>184</v>
      </c>
      <c r="AT241" s="349" t="s">
        <v>184</v>
      </c>
      <c r="AU241" s="356" t="s">
        <v>184</v>
      </c>
      <c r="AV241" s="349" t="s">
        <v>184</v>
      </c>
      <c r="AW241" s="349" t="s">
        <v>184</v>
      </c>
      <c r="AX241" s="356" t="s">
        <v>184</v>
      </c>
      <c r="AY241" s="349" t="s">
        <v>184</v>
      </c>
      <c r="AZ241" s="356" t="s">
        <v>215</v>
      </c>
      <c r="BA241" s="353">
        <v>1</v>
      </c>
      <c r="BB241" s="348"/>
      <c r="BC241" s="349"/>
    </row>
    <row r="242" s="27" customFormat="1" ht="409.5" hidden="1" spans="1:55">
      <c r="A242" s="98">
        <v>237</v>
      </c>
      <c r="B242" s="348" t="s">
        <v>99</v>
      </c>
      <c r="C242" s="348" t="s">
        <v>1209</v>
      </c>
      <c r="D242" s="348" t="s">
        <v>16</v>
      </c>
      <c r="E242" s="349" t="s">
        <v>1210</v>
      </c>
      <c r="F242" s="348">
        <v>18786630147</v>
      </c>
      <c r="G242" s="348" t="s">
        <v>197</v>
      </c>
      <c r="H242" s="350" t="s">
        <v>207</v>
      </c>
      <c r="I242" s="350" t="s">
        <v>826</v>
      </c>
      <c r="J242" s="351" t="s">
        <v>9</v>
      </c>
      <c r="K242" s="355" t="s">
        <v>1220</v>
      </c>
      <c r="L242" s="353">
        <v>1</v>
      </c>
      <c r="M242" s="348" t="s">
        <v>182</v>
      </c>
      <c r="N242" s="348" t="s">
        <v>183</v>
      </c>
      <c r="O242" s="348" t="s">
        <v>184</v>
      </c>
      <c r="P242" s="349" t="s">
        <v>1221</v>
      </c>
      <c r="Q242" s="348" t="s">
        <v>1222</v>
      </c>
      <c r="R242" s="349" t="s">
        <v>184</v>
      </c>
      <c r="S242" s="349" t="s">
        <v>1221</v>
      </c>
      <c r="T242" s="349" t="s">
        <v>1222</v>
      </c>
      <c r="U242" s="349" t="s">
        <v>184</v>
      </c>
      <c r="V242" s="349" t="s">
        <v>184</v>
      </c>
      <c r="W242" s="349" t="s">
        <v>184</v>
      </c>
      <c r="X242" s="349" t="s">
        <v>187</v>
      </c>
      <c r="Y242" s="349" t="s">
        <v>188</v>
      </c>
      <c r="Z242" s="349" t="s">
        <v>250</v>
      </c>
      <c r="AA242" s="349" t="s">
        <v>205</v>
      </c>
      <c r="AB242" s="349" t="s">
        <v>184</v>
      </c>
      <c r="AC242" s="354" t="s">
        <v>1224</v>
      </c>
      <c r="AD242" s="349" t="s">
        <v>193</v>
      </c>
      <c r="AE242" s="349" t="s">
        <v>194</v>
      </c>
      <c r="AF242" s="354" t="s">
        <v>903</v>
      </c>
      <c r="AG242" s="354" t="s">
        <v>1203</v>
      </c>
      <c r="AH242" s="349" t="s">
        <v>184</v>
      </c>
      <c r="AI242" s="349" t="s">
        <v>184</v>
      </c>
      <c r="AJ242" s="349" t="s">
        <v>184</v>
      </c>
      <c r="AK242" s="349" t="s">
        <v>184</v>
      </c>
      <c r="AL242" s="349" t="s">
        <v>184</v>
      </c>
      <c r="AM242" s="349" t="s">
        <v>184</v>
      </c>
      <c r="AN242" s="349" t="s">
        <v>184</v>
      </c>
      <c r="AO242" s="349" t="s">
        <v>184</v>
      </c>
      <c r="AP242" s="349" t="s">
        <v>184</v>
      </c>
      <c r="AQ242" s="349" t="s">
        <v>184</v>
      </c>
      <c r="AR242" s="349" t="s">
        <v>184</v>
      </c>
      <c r="AS242" s="349" t="s">
        <v>184</v>
      </c>
      <c r="AT242" s="349" t="s">
        <v>184</v>
      </c>
      <c r="AU242" s="349" t="s">
        <v>184</v>
      </c>
      <c r="AV242" s="349" t="s">
        <v>184</v>
      </c>
      <c r="AW242" s="349" t="s">
        <v>184</v>
      </c>
      <c r="AX242" s="349" t="s">
        <v>184</v>
      </c>
      <c r="AY242" s="349" t="s">
        <v>184</v>
      </c>
      <c r="AZ242" s="349" t="s">
        <v>215</v>
      </c>
      <c r="BA242" s="353">
        <v>1</v>
      </c>
      <c r="BB242" s="348"/>
      <c r="BC242" s="349"/>
    </row>
    <row r="243" s="27" customFormat="1" ht="262.5" hidden="1" spans="1:55">
      <c r="A243" s="98">
        <v>238</v>
      </c>
      <c r="B243" s="348" t="s">
        <v>99</v>
      </c>
      <c r="C243" s="348" t="s">
        <v>1209</v>
      </c>
      <c r="D243" s="348" t="s">
        <v>16</v>
      </c>
      <c r="E243" s="349" t="s">
        <v>1210</v>
      </c>
      <c r="F243" s="348">
        <v>18786630147</v>
      </c>
      <c r="G243" s="348" t="s">
        <v>197</v>
      </c>
      <c r="H243" s="350" t="s">
        <v>179</v>
      </c>
      <c r="I243" s="350" t="s">
        <v>1225</v>
      </c>
      <c r="J243" s="351" t="s">
        <v>9</v>
      </c>
      <c r="K243" s="352" t="s">
        <v>1226</v>
      </c>
      <c r="L243" s="353">
        <v>1</v>
      </c>
      <c r="M243" s="348" t="s">
        <v>182</v>
      </c>
      <c r="N243" s="348" t="s">
        <v>183</v>
      </c>
      <c r="O243" s="348" t="s">
        <v>184</v>
      </c>
      <c r="P243" s="349" t="s">
        <v>1206</v>
      </c>
      <c r="Q243" s="348" t="s">
        <v>1207</v>
      </c>
      <c r="R243" s="349" t="s">
        <v>184</v>
      </c>
      <c r="S243" s="349" t="s">
        <v>1206</v>
      </c>
      <c r="T243" s="349" t="s">
        <v>1207</v>
      </c>
      <c r="U243" s="349" t="s">
        <v>184</v>
      </c>
      <c r="V243" s="349" t="s">
        <v>184</v>
      </c>
      <c r="W243" s="349" t="s">
        <v>184</v>
      </c>
      <c r="X243" s="349" t="s">
        <v>187</v>
      </c>
      <c r="Y243" s="349" t="s">
        <v>188</v>
      </c>
      <c r="Z243" s="349" t="s">
        <v>250</v>
      </c>
      <c r="AA243" s="349" t="s">
        <v>205</v>
      </c>
      <c r="AB243" s="349" t="s">
        <v>184</v>
      </c>
      <c r="AC243" s="354" t="s">
        <v>1227</v>
      </c>
      <c r="AD243" s="349" t="s">
        <v>193</v>
      </c>
      <c r="AE243" s="349" t="s">
        <v>194</v>
      </c>
      <c r="AF243" s="354" t="s">
        <v>903</v>
      </c>
      <c r="AG243" s="354" t="s">
        <v>1203</v>
      </c>
      <c r="AH243" s="349" t="s">
        <v>184</v>
      </c>
      <c r="AI243" s="349" t="s">
        <v>184</v>
      </c>
      <c r="AJ243" s="349" t="s">
        <v>184</v>
      </c>
      <c r="AK243" s="349" t="s">
        <v>184</v>
      </c>
      <c r="AL243" s="349" t="s">
        <v>184</v>
      </c>
      <c r="AM243" s="349" t="s">
        <v>184</v>
      </c>
      <c r="AN243" s="349" t="s">
        <v>184</v>
      </c>
      <c r="AO243" s="349" t="s">
        <v>184</v>
      </c>
      <c r="AP243" s="349" t="s">
        <v>184</v>
      </c>
      <c r="AQ243" s="349" t="s">
        <v>184</v>
      </c>
      <c r="AR243" s="349" t="s">
        <v>184</v>
      </c>
      <c r="AS243" s="349" t="s">
        <v>184</v>
      </c>
      <c r="AT243" s="349" t="s">
        <v>184</v>
      </c>
      <c r="AU243" s="349" t="s">
        <v>184</v>
      </c>
      <c r="AV243" s="349" t="s">
        <v>184</v>
      </c>
      <c r="AW243" s="349" t="s">
        <v>184</v>
      </c>
      <c r="AX243" s="349" t="s">
        <v>184</v>
      </c>
      <c r="AY243" s="349" t="s">
        <v>184</v>
      </c>
      <c r="AZ243" s="349" t="s">
        <v>215</v>
      </c>
      <c r="BA243" s="353">
        <v>1</v>
      </c>
      <c r="BB243" s="348"/>
      <c r="BC243" s="349"/>
    </row>
    <row r="244" s="27" customFormat="1" ht="393.75" hidden="1" spans="1:55">
      <c r="A244" s="98">
        <v>239</v>
      </c>
      <c r="B244" s="348" t="s">
        <v>99</v>
      </c>
      <c r="C244" s="348" t="s">
        <v>1209</v>
      </c>
      <c r="D244" s="348" t="s">
        <v>16</v>
      </c>
      <c r="E244" s="349" t="s">
        <v>1210</v>
      </c>
      <c r="F244" s="348">
        <v>18786630147</v>
      </c>
      <c r="G244" s="348" t="s">
        <v>197</v>
      </c>
      <c r="H244" s="350" t="s">
        <v>207</v>
      </c>
      <c r="I244" s="350" t="s">
        <v>208</v>
      </c>
      <c r="J244" s="351" t="s">
        <v>9</v>
      </c>
      <c r="K244" s="352" t="s">
        <v>1228</v>
      </c>
      <c r="L244" s="353">
        <v>1</v>
      </c>
      <c r="M244" s="348" t="s">
        <v>182</v>
      </c>
      <c r="N244" s="348" t="s">
        <v>183</v>
      </c>
      <c r="O244" s="348" t="s">
        <v>184</v>
      </c>
      <c r="P244" s="349" t="s">
        <v>1229</v>
      </c>
      <c r="Q244" s="348" t="s">
        <v>1230</v>
      </c>
      <c r="R244" s="349" t="s">
        <v>184</v>
      </c>
      <c r="S244" s="349" t="s">
        <v>1229</v>
      </c>
      <c r="T244" s="349" t="s">
        <v>1230</v>
      </c>
      <c r="U244" s="349" t="s">
        <v>184</v>
      </c>
      <c r="V244" s="349" t="s">
        <v>184</v>
      </c>
      <c r="W244" s="349" t="s">
        <v>184</v>
      </c>
      <c r="X244" s="349" t="s">
        <v>187</v>
      </c>
      <c r="Y244" s="349" t="s">
        <v>187</v>
      </c>
      <c r="Z244" s="349" t="s">
        <v>184</v>
      </c>
      <c r="AA244" s="349" t="s">
        <v>322</v>
      </c>
      <c r="AB244" s="349" t="s">
        <v>184</v>
      </c>
      <c r="AC244" s="354" t="s">
        <v>1231</v>
      </c>
      <c r="AD244" s="349" t="s">
        <v>193</v>
      </c>
      <c r="AE244" s="349" t="s">
        <v>194</v>
      </c>
      <c r="AF244" s="354" t="s">
        <v>903</v>
      </c>
      <c r="AG244" s="354" t="s">
        <v>1203</v>
      </c>
      <c r="AH244" s="349" t="s">
        <v>184</v>
      </c>
      <c r="AI244" s="349" t="s">
        <v>184</v>
      </c>
      <c r="AJ244" s="349" t="s">
        <v>184</v>
      </c>
      <c r="AK244" s="349" t="s">
        <v>184</v>
      </c>
      <c r="AL244" s="349" t="s">
        <v>184</v>
      </c>
      <c r="AM244" s="349" t="s">
        <v>184</v>
      </c>
      <c r="AN244" s="349" t="s">
        <v>184</v>
      </c>
      <c r="AO244" s="349" t="s">
        <v>184</v>
      </c>
      <c r="AP244" s="349" t="s">
        <v>184</v>
      </c>
      <c r="AQ244" s="349" t="s">
        <v>184</v>
      </c>
      <c r="AR244" s="349" t="s">
        <v>184</v>
      </c>
      <c r="AS244" s="349" t="s">
        <v>184</v>
      </c>
      <c r="AT244" s="349" t="s">
        <v>184</v>
      </c>
      <c r="AU244" s="349" t="s">
        <v>184</v>
      </c>
      <c r="AV244" s="349" t="s">
        <v>184</v>
      </c>
      <c r="AW244" s="349" t="s">
        <v>184</v>
      </c>
      <c r="AX244" s="349" t="s">
        <v>184</v>
      </c>
      <c r="AY244" s="349" t="s">
        <v>184</v>
      </c>
      <c r="AZ244" s="349" t="s">
        <v>215</v>
      </c>
      <c r="BA244" s="353">
        <v>1</v>
      </c>
      <c r="BB244" s="348"/>
      <c r="BC244" s="349"/>
    </row>
    <row r="245" s="27" customFormat="1" ht="225" hidden="1" spans="1:55">
      <c r="A245" s="98">
        <v>240</v>
      </c>
      <c r="B245" s="348" t="s">
        <v>99</v>
      </c>
      <c r="C245" s="348" t="s">
        <v>1209</v>
      </c>
      <c r="D245" s="348" t="s">
        <v>16</v>
      </c>
      <c r="E245" s="349" t="s">
        <v>1210</v>
      </c>
      <c r="F245" s="348">
        <v>18786630147</v>
      </c>
      <c r="G245" s="348" t="s">
        <v>197</v>
      </c>
      <c r="H245" s="350" t="s">
        <v>207</v>
      </c>
      <c r="I245" s="350" t="s">
        <v>1232</v>
      </c>
      <c r="J245" s="351" t="s">
        <v>9</v>
      </c>
      <c r="K245" s="352" t="s">
        <v>1233</v>
      </c>
      <c r="L245" s="353">
        <v>1</v>
      </c>
      <c r="M245" s="348" t="s">
        <v>182</v>
      </c>
      <c r="N245" s="348" t="s">
        <v>183</v>
      </c>
      <c r="O245" s="348" t="s">
        <v>184</v>
      </c>
      <c r="P245" s="178" t="s">
        <v>187</v>
      </c>
      <c r="Q245" s="99" t="s">
        <v>187</v>
      </c>
      <c r="R245" s="178" t="s">
        <v>184</v>
      </c>
      <c r="S245" s="99" t="s">
        <v>1234</v>
      </c>
      <c r="T245" s="178" t="s">
        <v>1234</v>
      </c>
      <c r="U245" s="178" t="s">
        <v>184</v>
      </c>
      <c r="V245" s="99" t="s">
        <v>184</v>
      </c>
      <c r="W245" s="178" t="s">
        <v>184</v>
      </c>
      <c r="X245" s="99" t="s">
        <v>187</v>
      </c>
      <c r="Y245" s="178" t="s">
        <v>187</v>
      </c>
      <c r="Z245" s="178" t="s">
        <v>184</v>
      </c>
      <c r="AA245" s="99" t="s">
        <v>322</v>
      </c>
      <c r="AB245" s="178" t="s">
        <v>184</v>
      </c>
      <c r="AC245" s="110" t="s">
        <v>1235</v>
      </c>
      <c r="AD245" s="178" t="s">
        <v>193</v>
      </c>
      <c r="AE245" s="99" t="s">
        <v>194</v>
      </c>
      <c r="AF245" s="180" t="s">
        <v>903</v>
      </c>
      <c r="AG245" s="110" t="s">
        <v>1203</v>
      </c>
      <c r="AH245" s="178" t="s">
        <v>184</v>
      </c>
      <c r="AI245" s="178" t="s">
        <v>184</v>
      </c>
      <c r="AJ245" s="99" t="s">
        <v>184</v>
      </c>
      <c r="AK245" s="178" t="s">
        <v>184</v>
      </c>
      <c r="AL245" s="99" t="s">
        <v>184</v>
      </c>
      <c r="AM245" s="178" t="s">
        <v>184</v>
      </c>
      <c r="AN245" s="178" t="s">
        <v>184</v>
      </c>
      <c r="AO245" s="99" t="s">
        <v>184</v>
      </c>
      <c r="AP245" s="178" t="s">
        <v>184</v>
      </c>
      <c r="AQ245" s="99" t="s">
        <v>184</v>
      </c>
      <c r="AR245" s="178" t="s">
        <v>184</v>
      </c>
      <c r="AS245" s="99" t="s">
        <v>184</v>
      </c>
      <c r="AT245" s="178" t="s">
        <v>184</v>
      </c>
      <c r="AU245" s="99" t="s">
        <v>184</v>
      </c>
      <c r="AV245" s="178" t="s">
        <v>184</v>
      </c>
      <c r="AW245" s="178" t="s">
        <v>184</v>
      </c>
      <c r="AX245" s="99" t="s">
        <v>184</v>
      </c>
      <c r="AY245" s="178" t="s">
        <v>184</v>
      </c>
      <c r="AZ245" s="99" t="s">
        <v>215</v>
      </c>
      <c r="BA245" s="353">
        <v>1</v>
      </c>
      <c r="BB245" s="348"/>
      <c r="BC245" s="349"/>
    </row>
    <row r="246" s="27" customFormat="1" ht="225" hidden="1" spans="1:55">
      <c r="A246" s="98">
        <v>241</v>
      </c>
      <c r="B246" s="348" t="s">
        <v>99</v>
      </c>
      <c r="C246" s="348" t="s">
        <v>1209</v>
      </c>
      <c r="D246" s="348" t="s">
        <v>16</v>
      </c>
      <c r="E246" s="349" t="s">
        <v>1210</v>
      </c>
      <c r="F246" s="348">
        <v>18786630147</v>
      </c>
      <c r="G246" s="348" t="s">
        <v>197</v>
      </c>
      <c r="H246" s="350" t="s">
        <v>207</v>
      </c>
      <c r="I246" s="350" t="s">
        <v>1232</v>
      </c>
      <c r="J246" s="351" t="s">
        <v>9</v>
      </c>
      <c r="K246" s="352" t="s">
        <v>1233</v>
      </c>
      <c r="L246" s="353">
        <v>1</v>
      </c>
      <c r="M246" s="348" t="s">
        <v>182</v>
      </c>
      <c r="N246" s="348" t="s">
        <v>183</v>
      </c>
      <c r="O246" s="348" t="s">
        <v>184</v>
      </c>
      <c r="P246" s="178" t="s">
        <v>187</v>
      </c>
      <c r="Q246" s="99" t="s">
        <v>187</v>
      </c>
      <c r="R246" s="178" t="s">
        <v>184</v>
      </c>
      <c r="S246" s="99" t="s">
        <v>1234</v>
      </c>
      <c r="T246" s="178" t="s">
        <v>1234</v>
      </c>
      <c r="U246" s="178" t="s">
        <v>184</v>
      </c>
      <c r="V246" s="99" t="s">
        <v>184</v>
      </c>
      <c r="W246" s="178" t="s">
        <v>184</v>
      </c>
      <c r="X246" s="99" t="s">
        <v>187</v>
      </c>
      <c r="Y246" s="178" t="s">
        <v>187</v>
      </c>
      <c r="Z246" s="178" t="s">
        <v>184</v>
      </c>
      <c r="AA246" s="99" t="s">
        <v>322</v>
      </c>
      <c r="AB246" s="178" t="s">
        <v>184</v>
      </c>
      <c r="AC246" s="110" t="s">
        <v>1236</v>
      </c>
      <c r="AD246" s="178" t="s">
        <v>193</v>
      </c>
      <c r="AE246" s="99" t="s">
        <v>194</v>
      </c>
      <c r="AF246" s="180" t="s">
        <v>903</v>
      </c>
      <c r="AG246" s="110" t="s">
        <v>1203</v>
      </c>
      <c r="AH246" s="178" t="s">
        <v>184</v>
      </c>
      <c r="AI246" s="178" t="s">
        <v>184</v>
      </c>
      <c r="AJ246" s="99" t="s">
        <v>184</v>
      </c>
      <c r="AK246" s="178" t="s">
        <v>184</v>
      </c>
      <c r="AL246" s="99" t="s">
        <v>184</v>
      </c>
      <c r="AM246" s="178" t="s">
        <v>184</v>
      </c>
      <c r="AN246" s="178" t="s">
        <v>184</v>
      </c>
      <c r="AO246" s="99" t="s">
        <v>184</v>
      </c>
      <c r="AP246" s="178" t="s">
        <v>184</v>
      </c>
      <c r="AQ246" s="99" t="s">
        <v>184</v>
      </c>
      <c r="AR246" s="178" t="s">
        <v>184</v>
      </c>
      <c r="AS246" s="99" t="s">
        <v>184</v>
      </c>
      <c r="AT246" s="178" t="s">
        <v>184</v>
      </c>
      <c r="AU246" s="99" t="s">
        <v>184</v>
      </c>
      <c r="AV246" s="178" t="s">
        <v>184</v>
      </c>
      <c r="AW246" s="178" t="s">
        <v>184</v>
      </c>
      <c r="AX246" s="99" t="s">
        <v>184</v>
      </c>
      <c r="AY246" s="178" t="s">
        <v>184</v>
      </c>
      <c r="AZ246" s="99" t="s">
        <v>215</v>
      </c>
      <c r="BA246" s="353">
        <v>1</v>
      </c>
      <c r="BB246" s="348"/>
      <c r="BC246" s="349"/>
    </row>
    <row r="247" s="27" customFormat="1" ht="375" hidden="1" spans="1:55">
      <c r="A247" s="98">
        <v>242</v>
      </c>
      <c r="B247" s="348" t="s">
        <v>99</v>
      </c>
      <c r="C247" s="348" t="s">
        <v>99</v>
      </c>
      <c r="D247" s="348" t="s">
        <v>16</v>
      </c>
      <c r="E247" s="349" t="s">
        <v>1237</v>
      </c>
      <c r="F247" s="348">
        <v>18786630147</v>
      </c>
      <c r="G247" s="348" t="s">
        <v>197</v>
      </c>
      <c r="H247" s="350" t="s">
        <v>207</v>
      </c>
      <c r="I247" s="350" t="s">
        <v>1238</v>
      </c>
      <c r="J247" s="351" t="s">
        <v>9</v>
      </c>
      <c r="K247" s="352" t="s">
        <v>1239</v>
      </c>
      <c r="L247" s="353">
        <v>1</v>
      </c>
      <c r="M247" s="348" t="s">
        <v>182</v>
      </c>
      <c r="N247" s="348" t="s">
        <v>183</v>
      </c>
      <c r="O247" s="348" t="s">
        <v>184</v>
      </c>
      <c r="P247" s="349" t="s">
        <v>1240</v>
      </c>
      <c r="Q247" s="348" t="s">
        <v>1222</v>
      </c>
      <c r="R247" s="349" t="s">
        <v>184</v>
      </c>
      <c r="S247" s="349" t="s">
        <v>1240</v>
      </c>
      <c r="T247" s="349" t="s">
        <v>1222</v>
      </c>
      <c r="U247" s="349" t="s">
        <v>184</v>
      </c>
      <c r="V247" s="349" t="s">
        <v>184</v>
      </c>
      <c r="W247" s="349" t="s">
        <v>184</v>
      </c>
      <c r="X247" s="349" t="s">
        <v>187</v>
      </c>
      <c r="Y247" s="349" t="s">
        <v>187</v>
      </c>
      <c r="Z247" s="349" t="s">
        <v>184</v>
      </c>
      <c r="AA247" s="349" t="s">
        <v>322</v>
      </c>
      <c r="AB247" s="349" t="s">
        <v>184</v>
      </c>
      <c r="AC247" s="354" t="s">
        <v>1241</v>
      </c>
      <c r="AD247" s="349" t="s">
        <v>193</v>
      </c>
      <c r="AE247" s="349" t="s">
        <v>194</v>
      </c>
      <c r="AF247" s="354" t="s">
        <v>903</v>
      </c>
      <c r="AG247" s="354" t="s">
        <v>1203</v>
      </c>
      <c r="AH247" s="349" t="s">
        <v>184</v>
      </c>
      <c r="AI247" s="349" t="s">
        <v>184</v>
      </c>
      <c r="AJ247" s="349" t="s">
        <v>184</v>
      </c>
      <c r="AK247" s="349" t="s">
        <v>184</v>
      </c>
      <c r="AL247" s="349" t="s">
        <v>184</v>
      </c>
      <c r="AM247" s="349" t="s">
        <v>184</v>
      </c>
      <c r="AN247" s="349" t="s">
        <v>184</v>
      </c>
      <c r="AO247" s="349" t="s">
        <v>184</v>
      </c>
      <c r="AP247" s="349" t="s">
        <v>184</v>
      </c>
      <c r="AQ247" s="349" t="s">
        <v>184</v>
      </c>
      <c r="AR247" s="349" t="s">
        <v>184</v>
      </c>
      <c r="AS247" s="349" t="s">
        <v>184</v>
      </c>
      <c r="AT247" s="349" t="s">
        <v>184</v>
      </c>
      <c r="AU247" s="349" t="s">
        <v>184</v>
      </c>
      <c r="AV247" s="349" t="s">
        <v>184</v>
      </c>
      <c r="AW247" s="349" t="s">
        <v>184</v>
      </c>
      <c r="AX247" s="349" t="s">
        <v>184</v>
      </c>
      <c r="AY247" s="349" t="s">
        <v>184</v>
      </c>
      <c r="AZ247" s="349" t="s">
        <v>215</v>
      </c>
      <c r="BA247" s="353">
        <v>1</v>
      </c>
      <c r="BB247" s="348"/>
      <c r="BC247" s="349"/>
    </row>
    <row r="248" s="27" customFormat="1" ht="375" hidden="1" spans="1:55">
      <c r="A248" s="98">
        <v>243</v>
      </c>
      <c r="B248" s="348" t="s">
        <v>99</v>
      </c>
      <c r="C248" s="348" t="s">
        <v>99</v>
      </c>
      <c r="D248" s="348" t="s">
        <v>16</v>
      </c>
      <c r="E248" s="349" t="s">
        <v>1242</v>
      </c>
      <c r="F248" s="348">
        <v>18786630147</v>
      </c>
      <c r="G248" s="348" t="s">
        <v>197</v>
      </c>
      <c r="H248" s="350" t="s">
        <v>207</v>
      </c>
      <c r="I248" s="350" t="s">
        <v>1243</v>
      </c>
      <c r="J248" s="351" t="s">
        <v>9</v>
      </c>
      <c r="K248" s="352" t="s">
        <v>1244</v>
      </c>
      <c r="L248" s="353">
        <v>1</v>
      </c>
      <c r="M248" s="348" t="s">
        <v>182</v>
      </c>
      <c r="N248" s="348" t="s">
        <v>183</v>
      </c>
      <c r="O248" s="348" t="s">
        <v>184</v>
      </c>
      <c r="P248" s="349" t="s">
        <v>1240</v>
      </c>
      <c r="Q248" s="348" t="s">
        <v>1222</v>
      </c>
      <c r="R248" s="349" t="s">
        <v>184</v>
      </c>
      <c r="S248" s="349" t="s">
        <v>1240</v>
      </c>
      <c r="T248" s="349" t="s">
        <v>1222</v>
      </c>
      <c r="U248" s="349" t="s">
        <v>184</v>
      </c>
      <c r="V248" s="349" t="s">
        <v>184</v>
      </c>
      <c r="W248" s="349" t="s">
        <v>184</v>
      </c>
      <c r="X248" s="349" t="s">
        <v>187</v>
      </c>
      <c r="Y248" s="349" t="s">
        <v>187</v>
      </c>
      <c r="Z248" s="349" t="s">
        <v>184</v>
      </c>
      <c r="AA248" s="349" t="s">
        <v>322</v>
      </c>
      <c r="AB248" s="349" t="s">
        <v>184</v>
      </c>
      <c r="AC248" s="354" t="s">
        <v>1245</v>
      </c>
      <c r="AD248" s="349" t="s">
        <v>193</v>
      </c>
      <c r="AE248" s="349" t="s">
        <v>194</v>
      </c>
      <c r="AF248" s="354" t="s">
        <v>903</v>
      </c>
      <c r="AG248" s="354" t="s">
        <v>1203</v>
      </c>
      <c r="AH248" s="349" t="s">
        <v>184</v>
      </c>
      <c r="AI248" s="349" t="s">
        <v>184</v>
      </c>
      <c r="AJ248" s="349" t="s">
        <v>184</v>
      </c>
      <c r="AK248" s="349" t="s">
        <v>184</v>
      </c>
      <c r="AL248" s="349" t="s">
        <v>184</v>
      </c>
      <c r="AM248" s="349" t="s">
        <v>184</v>
      </c>
      <c r="AN248" s="349" t="s">
        <v>184</v>
      </c>
      <c r="AO248" s="349" t="s">
        <v>184</v>
      </c>
      <c r="AP248" s="349" t="s">
        <v>184</v>
      </c>
      <c r="AQ248" s="349" t="s">
        <v>184</v>
      </c>
      <c r="AR248" s="349" t="s">
        <v>184</v>
      </c>
      <c r="AS248" s="349" t="s">
        <v>184</v>
      </c>
      <c r="AT248" s="349" t="s">
        <v>184</v>
      </c>
      <c r="AU248" s="349" t="s">
        <v>184</v>
      </c>
      <c r="AV248" s="349" t="s">
        <v>184</v>
      </c>
      <c r="AW248" s="349" t="s">
        <v>184</v>
      </c>
      <c r="AX248" s="349" t="s">
        <v>184</v>
      </c>
      <c r="AY248" s="349" t="s">
        <v>184</v>
      </c>
      <c r="AZ248" s="349" t="s">
        <v>215</v>
      </c>
      <c r="BA248" s="353">
        <v>1</v>
      </c>
      <c r="BB248" s="348"/>
      <c r="BC248" s="349"/>
    </row>
    <row r="249" s="27" customFormat="1" ht="375" hidden="1" spans="1:55">
      <c r="A249" s="98">
        <v>244</v>
      </c>
      <c r="B249" s="348" t="s">
        <v>99</v>
      </c>
      <c r="C249" s="348" t="s">
        <v>99</v>
      </c>
      <c r="D249" s="348" t="s">
        <v>16</v>
      </c>
      <c r="E249" s="349" t="s">
        <v>1242</v>
      </c>
      <c r="F249" s="348">
        <v>18786630147</v>
      </c>
      <c r="G249" s="348" t="s">
        <v>197</v>
      </c>
      <c r="H249" s="350" t="s">
        <v>207</v>
      </c>
      <c r="I249" s="350" t="s">
        <v>1243</v>
      </c>
      <c r="J249" s="351" t="s">
        <v>9</v>
      </c>
      <c r="K249" s="352" t="s">
        <v>1244</v>
      </c>
      <c r="L249" s="353">
        <v>1</v>
      </c>
      <c r="M249" s="348" t="s">
        <v>182</v>
      </c>
      <c r="N249" s="348" t="s">
        <v>183</v>
      </c>
      <c r="O249" s="348" t="s">
        <v>184</v>
      </c>
      <c r="P249" s="349" t="s">
        <v>1240</v>
      </c>
      <c r="Q249" s="348" t="s">
        <v>1222</v>
      </c>
      <c r="R249" s="349" t="s">
        <v>184</v>
      </c>
      <c r="S249" s="349" t="s">
        <v>1240</v>
      </c>
      <c r="T249" s="349" t="s">
        <v>1222</v>
      </c>
      <c r="U249" s="349" t="s">
        <v>184</v>
      </c>
      <c r="V249" s="349" t="s">
        <v>184</v>
      </c>
      <c r="W249" s="349" t="s">
        <v>184</v>
      </c>
      <c r="X249" s="349" t="s">
        <v>187</v>
      </c>
      <c r="Y249" s="349" t="s">
        <v>187</v>
      </c>
      <c r="Z249" s="349" t="s">
        <v>184</v>
      </c>
      <c r="AA249" s="349" t="s">
        <v>322</v>
      </c>
      <c r="AB249" s="349" t="s">
        <v>184</v>
      </c>
      <c r="AC249" s="354" t="s">
        <v>1246</v>
      </c>
      <c r="AD249" s="349" t="s">
        <v>193</v>
      </c>
      <c r="AE249" s="349" t="s">
        <v>194</v>
      </c>
      <c r="AF249" s="354" t="s">
        <v>903</v>
      </c>
      <c r="AG249" s="354" t="s">
        <v>1203</v>
      </c>
      <c r="AH249" s="349" t="s">
        <v>184</v>
      </c>
      <c r="AI249" s="349" t="s">
        <v>184</v>
      </c>
      <c r="AJ249" s="349" t="s">
        <v>184</v>
      </c>
      <c r="AK249" s="349" t="s">
        <v>184</v>
      </c>
      <c r="AL249" s="349" t="s">
        <v>184</v>
      </c>
      <c r="AM249" s="349" t="s">
        <v>184</v>
      </c>
      <c r="AN249" s="349" t="s">
        <v>184</v>
      </c>
      <c r="AO249" s="349" t="s">
        <v>184</v>
      </c>
      <c r="AP249" s="349" t="s">
        <v>184</v>
      </c>
      <c r="AQ249" s="349" t="s">
        <v>184</v>
      </c>
      <c r="AR249" s="349" t="s">
        <v>184</v>
      </c>
      <c r="AS249" s="349" t="s">
        <v>184</v>
      </c>
      <c r="AT249" s="349" t="s">
        <v>184</v>
      </c>
      <c r="AU249" s="349" t="s">
        <v>184</v>
      </c>
      <c r="AV249" s="349" t="s">
        <v>184</v>
      </c>
      <c r="AW249" s="349" t="s">
        <v>184</v>
      </c>
      <c r="AX249" s="349" t="s">
        <v>184</v>
      </c>
      <c r="AY249" s="349" t="s">
        <v>184</v>
      </c>
      <c r="AZ249" s="349" t="s">
        <v>215</v>
      </c>
      <c r="BA249" s="353">
        <v>1</v>
      </c>
      <c r="BB249" s="348"/>
      <c r="BC249" s="349"/>
    </row>
    <row r="250" s="27" customFormat="1" ht="375" hidden="1" spans="1:55">
      <c r="A250" s="98">
        <v>245</v>
      </c>
      <c r="B250" s="348" t="s">
        <v>99</v>
      </c>
      <c r="C250" s="348" t="s">
        <v>99</v>
      </c>
      <c r="D250" s="348" t="s">
        <v>16</v>
      </c>
      <c r="E250" s="349" t="s">
        <v>1242</v>
      </c>
      <c r="F250" s="348">
        <v>18786630147</v>
      </c>
      <c r="G250" s="348" t="s">
        <v>197</v>
      </c>
      <c r="H250" s="350" t="s">
        <v>207</v>
      </c>
      <c r="I250" s="350" t="s">
        <v>1243</v>
      </c>
      <c r="J250" s="351" t="s">
        <v>9</v>
      </c>
      <c r="K250" s="352" t="s">
        <v>1244</v>
      </c>
      <c r="L250" s="353">
        <v>1</v>
      </c>
      <c r="M250" s="348" t="s">
        <v>182</v>
      </c>
      <c r="N250" s="348" t="s">
        <v>183</v>
      </c>
      <c r="O250" s="348" t="s">
        <v>184</v>
      </c>
      <c r="P250" s="349" t="s">
        <v>1240</v>
      </c>
      <c r="Q250" s="348" t="s">
        <v>1222</v>
      </c>
      <c r="R250" s="349" t="s">
        <v>184</v>
      </c>
      <c r="S250" s="349" t="s">
        <v>1240</v>
      </c>
      <c r="T250" s="349" t="s">
        <v>1222</v>
      </c>
      <c r="U250" s="349" t="s">
        <v>184</v>
      </c>
      <c r="V250" s="349" t="s">
        <v>184</v>
      </c>
      <c r="W250" s="349" t="s">
        <v>184</v>
      </c>
      <c r="X250" s="349" t="s">
        <v>187</v>
      </c>
      <c r="Y250" s="349" t="s">
        <v>187</v>
      </c>
      <c r="Z250" s="349" t="s">
        <v>184</v>
      </c>
      <c r="AA250" s="349" t="s">
        <v>322</v>
      </c>
      <c r="AB250" s="349" t="s">
        <v>184</v>
      </c>
      <c r="AC250" s="354" t="s">
        <v>1241</v>
      </c>
      <c r="AD250" s="349" t="s">
        <v>193</v>
      </c>
      <c r="AE250" s="349" t="s">
        <v>194</v>
      </c>
      <c r="AF250" s="354" t="s">
        <v>903</v>
      </c>
      <c r="AG250" s="354" t="s">
        <v>1203</v>
      </c>
      <c r="AH250" s="349" t="s">
        <v>184</v>
      </c>
      <c r="AI250" s="349" t="s">
        <v>184</v>
      </c>
      <c r="AJ250" s="349" t="s">
        <v>184</v>
      </c>
      <c r="AK250" s="349" t="s">
        <v>184</v>
      </c>
      <c r="AL250" s="349" t="s">
        <v>184</v>
      </c>
      <c r="AM250" s="349" t="s">
        <v>184</v>
      </c>
      <c r="AN250" s="349" t="s">
        <v>184</v>
      </c>
      <c r="AO250" s="349" t="s">
        <v>184</v>
      </c>
      <c r="AP250" s="349" t="s">
        <v>184</v>
      </c>
      <c r="AQ250" s="349" t="s">
        <v>184</v>
      </c>
      <c r="AR250" s="349" t="s">
        <v>184</v>
      </c>
      <c r="AS250" s="349" t="s">
        <v>184</v>
      </c>
      <c r="AT250" s="349" t="s">
        <v>184</v>
      </c>
      <c r="AU250" s="349" t="s">
        <v>184</v>
      </c>
      <c r="AV250" s="349" t="s">
        <v>184</v>
      </c>
      <c r="AW250" s="349" t="s">
        <v>184</v>
      </c>
      <c r="AX250" s="349" t="s">
        <v>184</v>
      </c>
      <c r="AY250" s="349" t="s">
        <v>184</v>
      </c>
      <c r="AZ250" s="349" t="s">
        <v>215</v>
      </c>
      <c r="BA250" s="353">
        <v>1</v>
      </c>
      <c r="BB250" s="348"/>
      <c r="BC250" s="349"/>
    </row>
    <row r="251" s="27" customFormat="1" ht="375" hidden="1" spans="1:55">
      <c r="A251" s="98">
        <v>246</v>
      </c>
      <c r="B251" s="348" t="s">
        <v>99</v>
      </c>
      <c r="C251" s="348" t="s">
        <v>99</v>
      </c>
      <c r="D251" s="348" t="s">
        <v>16</v>
      </c>
      <c r="E251" s="349" t="s">
        <v>1247</v>
      </c>
      <c r="F251" s="348">
        <v>18786630147</v>
      </c>
      <c r="G251" s="348" t="s">
        <v>197</v>
      </c>
      <c r="H251" s="350" t="s">
        <v>207</v>
      </c>
      <c r="I251" s="350" t="s">
        <v>1248</v>
      </c>
      <c r="J251" s="351" t="s">
        <v>9</v>
      </c>
      <c r="K251" s="352" t="s">
        <v>1249</v>
      </c>
      <c r="L251" s="353">
        <v>1</v>
      </c>
      <c r="M251" s="348" t="s">
        <v>182</v>
      </c>
      <c r="N251" s="348" t="s">
        <v>183</v>
      </c>
      <c r="O251" s="348" t="s">
        <v>184</v>
      </c>
      <c r="P251" s="349" t="s">
        <v>1240</v>
      </c>
      <c r="Q251" s="348" t="s">
        <v>1222</v>
      </c>
      <c r="R251" s="349" t="s">
        <v>184</v>
      </c>
      <c r="S251" s="349" t="s">
        <v>1240</v>
      </c>
      <c r="T251" s="349" t="s">
        <v>1222</v>
      </c>
      <c r="U251" s="349" t="s">
        <v>184</v>
      </c>
      <c r="V251" s="349" t="s">
        <v>184</v>
      </c>
      <c r="W251" s="349" t="s">
        <v>184</v>
      </c>
      <c r="X251" s="349" t="s">
        <v>187</v>
      </c>
      <c r="Y251" s="349" t="s">
        <v>187</v>
      </c>
      <c r="Z251" s="349" t="s">
        <v>184</v>
      </c>
      <c r="AA251" s="349" t="s">
        <v>322</v>
      </c>
      <c r="AB251" s="349" t="s">
        <v>184</v>
      </c>
      <c r="AC251" s="354" t="s">
        <v>1250</v>
      </c>
      <c r="AD251" s="349" t="s">
        <v>193</v>
      </c>
      <c r="AE251" s="349" t="s">
        <v>194</v>
      </c>
      <c r="AF251" s="354" t="s">
        <v>340</v>
      </c>
      <c r="AG251" s="354" t="s">
        <v>1203</v>
      </c>
      <c r="AH251" s="349" t="s">
        <v>184</v>
      </c>
      <c r="AI251" s="349" t="s">
        <v>184</v>
      </c>
      <c r="AJ251" s="349" t="s">
        <v>184</v>
      </c>
      <c r="AK251" s="349" t="s">
        <v>184</v>
      </c>
      <c r="AL251" s="349" t="s">
        <v>184</v>
      </c>
      <c r="AM251" s="349" t="s">
        <v>184</v>
      </c>
      <c r="AN251" s="349" t="s">
        <v>184</v>
      </c>
      <c r="AO251" s="349" t="s">
        <v>184</v>
      </c>
      <c r="AP251" s="349" t="s">
        <v>184</v>
      </c>
      <c r="AQ251" s="349" t="s">
        <v>184</v>
      </c>
      <c r="AR251" s="349" t="s">
        <v>184</v>
      </c>
      <c r="AS251" s="349" t="s">
        <v>184</v>
      </c>
      <c r="AT251" s="349" t="s">
        <v>184</v>
      </c>
      <c r="AU251" s="349" t="s">
        <v>184</v>
      </c>
      <c r="AV251" s="349" t="s">
        <v>184</v>
      </c>
      <c r="AW251" s="349" t="s">
        <v>184</v>
      </c>
      <c r="AX251" s="349" t="s">
        <v>184</v>
      </c>
      <c r="AY251" s="349" t="s">
        <v>184</v>
      </c>
      <c r="AZ251" s="349" t="s">
        <v>215</v>
      </c>
      <c r="BA251" s="353">
        <v>1</v>
      </c>
      <c r="BB251" s="348"/>
      <c r="BC251" s="349"/>
    </row>
    <row r="252" s="27" customFormat="1" ht="375" hidden="1" spans="1:55">
      <c r="A252" s="98">
        <v>247</v>
      </c>
      <c r="B252" s="348" t="s">
        <v>99</v>
      </c>
      <c r="C252" s="348" t="s">
        <v>99</v>
      </c>
      <c r="D252" s="348" t="s">
        <v>16</v>
      </c>
      <c r="E252" s="349" t="s">
        <v>1197</v>
      </c>
      <c r="F252" s="348">
        <v>18786630147</v>
      </c>
      <c r="G252" s="348" t="s">
        <v>197</v>
      </c>
      <c r="H252" s="350" t="s">
        <v>207</v>
      </c>
      <c r="I252" s="350" t="s">
        <v>1248</v>
      </c>
      <c r="J252" s="351" t="s">
        <v>9</v>
      </c>
      <c r="K252" s="352" t="s">
        <v>1251</v>
      </c>
      <c r="L252" s="353">
        <v>2</v>
      </c>
      <c r="M252" s="348" t="s">
        <v>182</v>
      </c>
      <c r="N252" s="348" t="s">
        <v>183</v>
      </c>
      <c r="O252" s="348" t="s">
        <v>184</v>
      </c>
      <c r="P252" s="349" t="s">
        <v>1240</v>
      </c>
      <c r="Q252" s="348" t="s">
        <v>1222</v>
      </c>
      <c r="R252" s="349" t="s">
        <v>184</v>
      </c>
      <c r="S252" s="349" t="s">
        <v>1240</v>
      </c>
      <c r="T252" s="349" t="s">
        <v>1222</v>
      </c>
      <c r="U252" s="349" t="s">
        <v>184</v>
      </c>
      <c r="V252" s="349" t="s">
        <v>184</v>
      </c>
      <c r="W252" s="349" t="s">
        <v>184</v>
      </c>
      <c r="X252" s="349" t="s">
        <v>187</v>
      </c>
      <c r="Y252" s="349" t="s">
        <v>187</v>
      </c>
      <c r="Z252" s="349" t="s">
        <v>184</v>
      </c>
      <c r="AA252" s="349" t="s">
        <v>322</v>
      </c>
      <c r="AB252" s="349" t="s">
        <v>184</v>
      </c>
      <c r="AC252" s="354" t="s">
        <v>1252</v>
      </c>
      <c r="AD252" s="349" t="s">
        <v>193</v>
      </c>
      <c r="AE252" s="349" t="s">
        <v>194</v>
      </c>
      <c r="AF252" s="354" t="s">
        <v>340</v>
      </c>
      <c r="AG252" s="354" t="s">
        <v>1203</v>
      </c>
      <c r="AH252" s="349" t="s">
        <v>184</v>
      </c>
      <c r="AI252" s="349" t="s">
        <v>184</v>
      </c>
      <c r="AJ252" s="349" t="s">
        <v>184</v>
      </c>
      <c r="AK252" s="349" t="s">
        <v>184</v>
      </c>
      <c r="AL252" s="349" t="s">
        <v>184</v>
      </c>
      <c r="AM252" s="349" t="s">
        <v>184</v>
      </c>
      <c r="AN252" s="349" t="s">
        <v>184</v>
      </c>
      <c r="AO252" s="349" t="s">
        <v>184</v>
      </c>
      <c r="AP252" s="349" t="s">
        <v>184</v>
      </c>
      <c r="AQ252" s="349" t="s">
        <v>184</v>
      </c>
      <c r="AR252" s="349" t="s">
        <v>184</v>
      </c>
      <c r="AS252" s="349" t="s">
        <v>184</v>
      </c>
      <c r="AT252" s="349" t="s">
        <v>184</v>
      </c>
      <c r="AU252" s="349" t="s">
        <v>184</v>
      </c>
      <c r="AV252" s="349" t="s">
        <v>184</v>
      </c>
      <c r="AW252" s="349" t="s">
        <v>184</v>
      </c>
      <c r="AX252" s="349" t="s">
        <v>184</v>
      </c>
      <c r="AY252" s="349" t="s">
        <v>184</v>
      </c>
      <c r="AZ252" s="349" t="s">
        <v>215</v>
      </c>
      <c r="BA252" s="353">
        <v>2</v>
      </c>
      <c r="BB252" s="348"/>
      <c r="BC252" s="349"/>
    </row>
    <row r="253" s="27" customFormat="1" ht="375" hidden="1" spans="1:55">
      <c r="A253" s="98">
        <v>248</v>
      </c>
      <c r="B253" s="348" t="s">
        <v>99</v>
      </c>
      <c r="C253" s="348" t="s">
        <v>99</v>
      </c>
      <c r="D253" s="350" t="s">
        <v>16</v>
      </c>
      <c r="E253" s="350" t="s">
        <v>1253</v>
      </c>
      <c r="F253" s="348">
        <v>18786630147</v>
      </c>
      <c r="G253" s="348" t="s">
        <v>197</v>
      </c>
      <c r="H253" s="350" t="s">
        <v>207</v>
      </c>
      <c r="I253" s="350" t="s">
        <v>1254</v>
      </c>
      <c r="J253" s="351" t="s">
        <v>9</v>
      </c>
      <c r="K253" s="352" t="s">
        <v>1255</v>
      </c>
      <c r="L253" s="353">
        <v>1</v>
      </c>
      <c r="M253" s="348" t="s">
        <v>182</v>
      </c>
      <c r="N253" s="348" t="s">
        <v>183</v>
      </c>
      <c r="O253" s="348" t="s">
        <v>184</v>
      </c>
      <c r="P253" s="349" t="s">
        <v>1240</v>
      </c>
      <c r="Q253" s="348" t="s">
        <v>1222</v>
      </c>
      <c r="R253" s="349" t="s">
        <v>184</v>
      </c>
      <c r="S253" s="349" t="s">
        <v>1240</v>
      </c>
      <c r="T253" s="349" t="s">
        <v>1222</v>
      </c>
      <c r="U253" s="349" t="s">
        <v>184</v>
      </c>
      <c r="V253" s="349" t="s">
        <v>184</v>
      </c>
      <c r="W253" s="349" t="s">
        <v>184</v>
      </c>
      <c r="X253" s="349" t="s">
        <v>187</v>
      </c>
      <c r="Y253" s="349" t="s">
        <v>187</v>
      </c>
      <c r="Z253" s="349" t="s">
        <v>184</v>
      </c>
      <c r="AA253" s="349" t="s">
        <v>322</v>
      </c>
      <c r="AB253" s="349" t="s">
        <v>184</v>
      </c>
      <c r="AC253" s="354" t="s">
        <v>1246</v>
      </c>
      <c r="AD253" s="349" t="s">
        <v>193</v>
      </c>
      <c r="AE253" s="349" t="s">
        <v>194</v>
      </c>
      <c r="AF253" s="354" t="s">
        <v>340</v>
      </c>
      <c r="AG253" s="354" t="s">
        <v>1203</v>
      </c>
      <c r="AH253" s="349" t="s">
        <v>184</v>
      </c>
      <c r="AI253" s="349" t="s">
        <v>184</v>
      </c>
      <c r="AJ253" s="349" t="s">
        <v>184</v>
      </c>
      <c r="AK253" s="349" t="s">
        <v>184</v>
      </c>
      <c r="AL253" s="349" t="s">
        <v>184</v>
      </c>
      <c r="AM253" s="349" t="s">
        <v>184</v>
      </c>
      <c r="AN253" s="349" t="s">
        <v>184</v>
      </c>
      <c r="AO253" s="349" t="s">
        <v>184</v>
      </c>
      <c r="AP253" s="349" t="s">
        <v>184</v>
      </c>
      <c r="AQ253" s="349" t="s">
        <v>184</v>
      </c>
      <c r="AR253" s="349" t="s">
        <v>184</v>
      </c>
      <c r="AS253" s="349" t="s">
        <v>184</v>
      </c>
      <c r="AT253" s="349" t="s">
        <v>184</v>
      </c>
      <c r="AU253" s="349" t="s">
        <v>184</v>
      </c>
      <c r="AV253" s="349" t="s">
        <v>184</v>
      </c>
      <c r="AW253" s="349" t="s">
        <v>184</v>
      </c>
      <c r="AX253" s="349" t="s">
        <v>184</v>
      </c>
      <c r="AY253" s="349" t="s">
        <v>184</v>
      </c>
      <c r="AZ253" s="349" t="s">
        <v>215</v>
      </c>
      <c r="BA253" s="353">
        <v>1</v>
      </c>
      <c r="BB253" s="348"/>
      <c r="BC253" s="349"/>
    </row>
    <row r="254" s="27" customFormat="1" ht="375" hidden="1" spans="1:55">
      <c r="A254" s="98">
        <v>249</v>
      </c>
      <c r="B254" s="348" t="s">
        <v>99</v>
      </c>
      <c r="C254" s="348" t="s">
        <v>99</v>
      </c>
      <c r="D254" s="348" t="s">
        <v>16</v>
      </c>
      <c r="E254" s="349" t="s">
        <v>1253</v>
      </c>
      <c r="F254" s="348">
        <v>18786630147</v>
      </c>
      <c r="G254" s="348" t="s">
        <v>197</v>
      </c>
      <c r="H254" s="350" t="s">
        <v>207</v>
      </c>
      <c r="I254" s="350" t="s">
        <v>1254</v>
      </c>
      <c r="J254" s="351" t="s">
        <v>9</v>
      </c>
      <c r="K254" s="352" t="s">
        <v>1255</v>
      </c>
      <c r="L254" s="353">
        <v>3</v>
      </c>
      <c r="M254" s="348" t="s">
        <v>182</v>
      </c>
      <c r="N254" s="348" t="s">
        <v>183</v>
      </c>
      <c r="O254" s="348" t="s">
        <v>184</v>
      </c>
      <c r="P254" s="349" t="s">
        <v>1240</v>
      </c>
      <c r="Q254" s="348" t="s">
        <v>1222</v>
      </c>
      <c r="R254" s="349" t="s">
        <v>184</v>
      </c>
      <c r="S254" s="349" t="s">
        <v>1240</v>
      </c>
      <c r="T254" s="349" t="s">
        <v>1222</v>
      </c>
      <c r="U254" s="349" t="s">
        <v>184</v>
      </c>
      <c r="V254" s="349" t="s">
        <v>184</v>
      </c>
      <c r="W254" s="349" t="s">
        <v>184</v>
      </c>
      <c r="X254" s="349" t="s">
        <v>187</v>
      </c>
      <c r="Y254" s="349" t="s">
        <v>187</v>
      </c>
      <c r="Z254" s="349" t="s">
        <v>184</v>
      </c>
      <c r="AA254" s="349" t="s">
        <v>322</v>
      </c>
      <c r="AB254" s="349" t="s">
        <v>184</v>
      </c>
      <c r="AC254" s="354" t="s">
        <v>1256</v>
      </c>
      <c r="AD254" s="349" t="s">
        <v>193</v>
      </c>
      <c r="AE254" s="349" t="s">
        <v>194</v>
      </c>
      <c r="AF254" s="354" t="s">
        <v>340</v>
      </c>
      <c r="AG254" s="354" t="s">
        <v>1203</v>
      </c>
      <c r="AH254" s="349" t="s">
        <v>184</v>
      </c>
      <c r="AI254" s="349" t="s">
        <v>184</v>
      </c>
      <c r="AJ254" s="349" t="s">
        <v>184</v>
      </c>
      <c r="AK254" s="349" t="s">
        <v>184</v>
      </c>
      <c r="AL254" s="349" t="s">
        <v>184</v>
      </c>
      <c r="AM254" s="349" t="s">
        <v>184</v>
      </c>
      <c r="AN254" s="349" t="s">
        <v>184</v>
      </c>
      <c r="AO254" s="349" t="s">
        <v>184</v>
      </c>
      <c r="AP254" s="349" t="s">
        <v>184</v>
      </c>
      <c r="AQ254" s="349" t="s">
        <v>184</v>
      </c>
      <c r="AR254" s="349" t="s">
        <v>184</v>
      </c>
      <c r="AS254" s="349" t="s">
        <v>184</v>
      </c>
      <c r="AT254" s="349" t="s">
        <v>184</v>
      </c>
      <c r="AU254" s="349" t="s">
        <v>184</v>
      </c>
      <c r="AV254" s="349" t="s">
        <v>184</v>
      </c>
      <c r="AW254" s="349" t="s">
        <v>184</v>
      </c>
      <c r="AX254" s="349" t="s">
        <v>184</v>
      </c>
      <c r="AY254" s="349" t="s">
        <v>184</v>
      </c>
      <c r="AZ254" s="349" t="s">
        <v>1257</v>
      </c>
      <c r="BA254" s="353">
        <v>3</v>
      </c>
      <c r="BB254" s="348"/>
      <c r="BC254" s="349"/>
    </row>
    <row r="255" s="27" customFormat="1" ht="375" hidden="1" spans="1:55">
      <c r="A255" s="98">
        <v>250</v>
      </c>
      <c r="B255" s="348" t="s">
        <v>99</v>
      </c>
      <c r="C255" s="348" t="s">
        <v>100</v>
      </c>
      <c r="D255" s="348" t="s">
        <v>18</v>
      </c>
      <c r="E255" s="348" t="s">
        <v>1258</v>
      </c>
      <c r="F255" s="357">
        <v>18798304924</v>
      </c>
      <c r="G255" s="348" t="s">
        <v>197</v>
      </c>
      <c r="H255" s="350" t="s">
        <v>207</v>
      </c>
      <c r="I255" s="350" t="s">
        <v>1259</v>
      </c>
      <c r="J255" s="351" t="s">
        <v>9</v>
      </c>
      <c r="K255" s="352" t="s">
        <v>1255</v>
      </c>
      <c r="L255" s="348">
        <v>1</v>
      </c>
      <c r="M255" s="348" t="s">
        <v>335</v>
      </c>
      <c r="N255" s="348" t="s">
        <v>187</v>
      </c>
      <c r="O255" s="349" t="s">
        <v>1260</v>
      </c>
      <c r="P255" s="349" t="s">
        <v>1240</v>
      </c>
      <c r="Q255" s="348" t="s">
        <v>1222</v>
      </c>
      <c r="R255" s="349" t="s">
        <v>1260</v>
      </c>
      <c r="S255" s="349" t="s">
        <v>1240</v>
      </c>
      <c r="T255" s="349" t="s">
        <v>1222</v>
      </c>
      <c r="U255" s="349" t="s">
        <v>184</v>
      </c>
      <c r="V255" s="349" t="s">
        <v>184</v>
      </c>
      <c r="W255" s="349" t="s">
        <v>184</v>
      </c>
      <c r="X255" s="349" t="s">
        <v>187</v>
      </c>
      <c r="Y255" s="349" t="s">
        <v>187</v>
      </c>
      <c r="Z255" s="349" t="s">
        <v>184</v>
      </c>
      <c r="AA255" s="349" t="s">
        <v>322</v>
      </c>
      <c r="AB255" s="349" t="s">
        <v>184</v>
      </c>
      <c r="AC255" s="354" t="s">
        <v>1261</v>
      </c>
      <c r="AD255" s="349" t="s">
        <v>193</v>
      </c>
      <c r="AE255" s="349" t="s">
        <v>694</v>
      </c>
      <c r="AF255" s="354" t="s">
        <v>903</v>
      </c>
      <c r="AG255" s="354" t="s">
        <v>1203</v>
      </c>
      <c r="AH255" s="349">
        <v>131.14</v>
      </c>
      <c r="AI255" s="349">
        <v>135.86</v>
      </c>
      <c r="AJ255" s="349">
        <v>146.25</v>
      </c>
      <c r="AK255" s="349">
        <v>10.39</v>
      </c>
      <c r="AL255" s="349" t="s">
        <v>226</v>
      </c>
      <c r="AM255" s="349">
        <v>16.4</v>
      </c>
      <c r="AN255" s="349">
        <v>878.77</v>
      </c>
      <c r="AO255" s="349">
        <v>963.84</v>
      </c>
      <c r="AP255" s="349">
        <v>85.07</v>
      </c>
      <c r="AQ255" s="349" t="s">
        <v>228</v>
      </c>
      <c r="AR255" s="349">
        <v>311.59</v>
      </c>
      <c r="AS255" s="349">
        <v>323.84</v>
      </c>
      <c r="AT255" s="349">
        <v>12.25</v>
      </c>
      <c r="AU255" s="349" t="s">
        <v>228</v>
      </c>
      <c r="AV255" s="349">
        <v>0</v>
      </c>
      <c r="AW255" s="349">
        <v>0</v>
      </c>
      <c r="AX255" s="349">
        <v>0</v>
      </c>
      <c r="AY255" s="349" t="s">
        <v>226</v>
      </c>
      <c r="AZ255" s="349" t="s">
        <v>1257</v>
      </c>
      <c r="BA255" s="348">
        <v>1</v>
      </c>
      <c r="BB255" s="348"/>
      <c r="BC255" s="349"/>
    </row>
    <row r="256" s="26" customFormat="1" ht="62.15" hidden="1" customHeight="1" spans="1:55">
      <c r="A256" s="98">
        <v>251</v>
      </c>
      <c r="B256" s="116" t="s">
        <v>99</v>
      </c>
      <c r="C256" s="118" t="s">
        <v>20</v>
      </c>
      <c r="D256" s="118"/>
      <c r="E256" s="118" t="s">
        <v>184</v>
      </c>
      <c r="F256" s="118" t="s">
        <v>184</v>
      </c>
      <c r="G256" s="118" t="s">
        <v>184</v>
      </c>
      <c r="H256" s="118" t="s">
        <v>184</v>
      </c>
      <c r="I256" s="104" t="s">
        <v>184</v>
      </c>
      <c r="J256" s="118" t="s">
        <v>184</v>
      </c>
      <c r="K256" s="117" t="s">
        <v>184</v>
      </c>
      <c r="L256" s="333">
        <f>L255</f>
        <v>1</v>
      </c>
      <c r="M256" s="108" t="s">
        <v>184</v>
      </c>
      <c r="N256" s="108" t="s">
        <v>184</v>
      </c>
      <c r="O256" s="104" t="s">
        <v>184</v>
      </c>
      <c r="P256" s="104" t="s">
        <v>184</v>
      </c>
      <c r="Q256" s="104" t="s">
        <v>184</v>
      </c>
      <c r="R256" s="104" t="s">
        <v>184</v>
      </c>
      <c r="S256" s="104" t="s">
        <v>184</v>
      </c>
      <c r="T256" s="104" t="s">
        <v>184</v>
      </c>
      <c r="U256" s="104" t="s">
        <v>184</v>
      </c>
      <c r="V256" s="104" t="s">
        <v>184</v>
      </c>
      <c r="W256" s="104" t="s">
        <v>184</v>
      </c>
      <c r="X256" s="104" t="s">
        <v>184</v>
      </c>
      <c r="Y256" s="104" t="s">
        <v>184</v>
      </c>
      <c r="Z256" s="104" t="s">
        <v>184</v>
      </c>
      <c r="AA256" s="104" t="s">
        <v>184</v>
      </c>
      <c r="AB256" s="104" t="s">
        <v>184</v>
      </c>
      <c r="AC256" s="104" t="s">
        <v>184</v>
      </c>
      <c r="AD256" s="104" t="s">
        <v>184</v>
      </c>
      <c r="AE256" s="104" t="s">
        <v>184</v>
      </c>
      <c r="AF256" s="104" t="s">
        <v>184</v>
      </c>
      <c r="AG256" s="104" t="s">
        <v>184</v>
      </c>
      <c r="AH256" s="104" t="s">
        <v>184</v>
      </c>
      <c r="AI256" s="104" t="s">
        <v>184</v>
      </c>
      <c r="AJ256" s="104" t="s">
        <v>184</v>
      </c>
      <c r="AK256" s="104" t="s">
        <v>184</v>
      </c>
      <c r="AL256" s="104" t="s">
        <v>184</v>
      </c>
      <c r="AM256" s="104" t="s">
        <v>184</v>
      </c>
      <c r="AN256" s="104" t="s">
        <v>184</v>
      </c>
      <c r="AO256" s="104" t="s">
        <v>184</v>
      </c>
      <c r="AP256" s="104" t="s">
        <v>184</v>
      </c>
      <c r="AQ256" s="104" t="s">
        <v>184</v>
      </c>
      <c r="AR256" s="104" t="s">
        <v>184</v>
      </c>
      <c r="AS256" s="104" t="s">
        <v>184</v>
      </c>
      <c r="AT256" s="104" t="s">
        <v>184</v>
      </c>
      <c r="AU256" s="104" t="s">
        <v>184</v>
      </c>
      <c r="AV256" s="104">
        <v>0</v>
      </c>
      <c r="AW256" s="104">
        <v>0</v>
      </c>
      <c r="AX256" s="104">
        <v>0</v>
      </c>
      <c r="AY256" s="104" t="s">
        <v>184</v>
      </c>
      <c r="AZ256" s="104" t="s">
        <v>184</v>
      </c>
      <c r="BA256" s="333">
        <f>BA255</f>
        <v>1</v>
      </c>
      <c r="BB256" s="333">
        <v>1</v>
      </c>
      <c r="BC256" s="261"/>
    </row>
    <row r="257" s="26" customFormat="1" ht="62.15" hidden="1" customHeight="1" spans="1:55">
      <c r="A257" s="98">
        <v>252</v>
      </c>
      <c r="B257" s="116" t="s">
        <v>99</v>
      </c>
      <c r="C257" s="118" t="s">
        <v>21</v>
      </c>
      <c r="D257" s="118"/>
      <c r="E257" s="118" t="s">
        <v>184</v>
      </c>
      <c r="F257" s="118" t="s">
        <v>184</v>
      </c>
      <c r="G257" s="118" t="s">
        <v>184</v>
      </c>
      <c r="H257" s="118" t="s">
        <v>184</v>
      </c>
      <c r="I257" s="104" t="s">
        <v>184</v>
      </c>
      <c r="J257" s="118" t="s">
        <v>184</v>
      </c>
      <c r="K257" s="117" t="s">
        <v>184</v>
      </c>
      <c r="L257" s="333">
        <f>SUM(L237:L255)</f>
        <v>22</v>
      </c>
      <c r="M257" s="108" t="s">
        <v>184</v>
      </c>
      <c r="N257" s="108" t="s">
        <v>184</v>
      </c>
      <c r="O257" s="104" t="s">
        <v>184</v>
      </c>
      <c r="P257" s="104" t="s">
        <v>184</v>
      </c>
      <c r="Q257" s="104" t="s">
        <v>184</v>
      </c>
      <c r="R257" s="104" t="s">
        <v>184</v>
      </c>
      <c r="S257" s="104" t="s">
        <v>184</v>
      </c>
      <c r="T257" s="104" t="s">
        <v>184</v>
      </c>
      <c r="U257" s="104" t="s">
        <v>184</v>
      </c>
      <c r="V257" s="104" t="s">
        <v>184</v>
      </c>
      <c r="W257" s="104" t="s">
        <v>184</v>
      </c>
      <c r="X257" s="104" t="s">
        <v>184</v>
      </c>
      <c r="Y257" s="104" t="s">
        <v>184</v>
      </c>
      <c r="Z257" s="104" t="s">
        <v>184</v>
      </c>
      <c r="AA257" s="104" t="s">
        <v>184</v>
      </c>
      <c r="AB257" s="104" t="s">
        <v>184</v>
      </c>
      <c r="AC257" s="104" t="s">
        <v>184</v>
      </c>
      <c r="AD257" s="104" t="s">
        <v>184</v>
      </c>
      <c r="AE257" s="104" t="s">
        <v>184</v>
      </c>
      <c r="AF257" s="104" t="s">
        <v>184</v>
      </c>
      <c r="AG257" s="104" t="s">
        <v>184</v>
      </c>
      <c r="AH257" s="104" t="s">
        <v>184</v>
      </c>
      <c r="AI257" s="104" t="s">
        <v>184</v>
      </c>
      <c r="AJ257" s="104" t="s">
        <v>184</v>
      </c>
      <c r="AK257" s="104" t="s">
        <v>184</v>
      </c>
      <c r="AL257" s="104" t="s">
        <v>184</v>
      </c>
      <c r="AM257" s="104" t="s">
        <v>184</v>
      </c>
      <c r="AN257" s="104" t="s">
        <v>184</v>
      </c>
      <c r="AO257" s="104" t="s">
        <v>184</v>
      </c>
      <c r="AP257" s="104" t="s">
        <v>184</v>
      </c>
      <c r="AQ257" s="104" t="s">
        <v>184</v>
      </c>
      <c r="AR257" s="104" t="s">
        <v>184</v>
      </c>
      <c r="AS257" s="104" t="s">
        <v>184</v>
      </c>
      <c r="AT257" s="104" t="s">
        <v>184</v>
      </c>
      <c r="AU257" s="104" t="s">
        <v>184</v>
      </c>
      <c r="AV257" s="104">
        <v>0</v>
      </c>
      <c r="AW257" s="104">
        <v>0</v>
      </c>
      <c r="AX257" s="104">
        <v>0</v>
      </c>
      <c r="AY257" s="104" t="s">
        <v>184</v>
      </c>
      <c r="AZ257" s="104" t="s">
        <v>184</v>
      </c>
      <c r="BA257" s="333">
        <f>BA237+BA238+BA239+BA240+BA241+BA242+BA243+BA244+BA245+BA246+BA247+BA248+BA249+BA250+BA251+BA252+BA253+BA254+BA256</f>
        <v>22</v>
      </c>
      <c r="BB257" s="333">
        <f>BB237+BB238+BB239+BB240+BB241+BB242+BB243+BB244+BB245+BB246+BB247+BB248+BB249+BB250+BB251+BB252+BB253+BB254</f>
        <v>22</v>
      </c>
      <c r="BC257" s="261"/>
    </row>
    <row r="258" s="27" customFormat="1" ht="168.75" hidden="1" spans="1:55">
      <c r="A258" s="98">
        <v>253</v>
      </c>
      <c r="B258" s="358" t="s">
        <v>102</v>
      </c>
      <c r="C258" s="358" t="s">
        <v>102</v>
      </c>
      <c r="D258" s="359" t="s">
        <v>217</v>
      </c>
      <c r="E258" s="358" t="s">
        <v>1262</v>
      </c>
      <c r="F258" s="358">
        <v>19151304535</v>
      </c>
      <c r="G258" s="359" t="s">
        <v>197</v>
      </c>
      <c r="H258" s="360" t="s">
        <v>1172</v>
      </c>
      <c r="I258" s="361" t="s">
        <v>1117</v>
      </c>
      <c r="J258" s="361" t="s">
        <v>9</v>
      </c>
      <c r="K258" s="362" t="s">
        <v>1263</v>
      </c>
      <c r="L258" s="361">
        <v>1</v>
      </c>
      <c r="M258" s="359" t="s">
        <v>182</v>
      </c>
      <c r="N258" s="359" t="s">
        <v>183</v>
      </c>
      <c r="O258" s="361" t="s">
        <v>184</v>
      </c>
      <c r="P258" s="361" t="s">
        <v>1264</v>
      </c>
      <c r="Q258" s="361" t="s">
        <v>1265</v>
      </c>
      <c r="R258" s="361" t="s">
        <v>184</v>
      </c>
      <c r="S258" s="361" t="s">
        <v>1264</v>
      </c>
      <c r="T258" s="361" t="s">
        <v>1266</v>
      </c>
      <c r="U258" s="361" t="s">
        <v>184</v>
      </c>
      <c r="V258" s="361" t="s">
        <v>184</v>
      </c>
      <c r="W258" s="361" t="s">
        <v>184</v>
      </c>
      <c r="X258" s="361" t="s">
        <v>187</v>
      </c>
      <c r="Y258" s="361" t="s">
        <v>321</v>
      </c>
      <c r="Z258" s="361" t="s">
        <v>1267</v>
      </c>
      <c r="AA258" s="361" t="s">
        <v>205</v>
      </c>
      <c r="AB258" s="361" t="s">
        <v>191</v>
      </c>
      <c r="AC258" s="363" t="s">
        <v>1268</v>
      </c>
      <c r="AD258" s="361" t="s">
        <v>193</v>
      </c>
      <c r="AE258" s="361" t="s">
        <v>1102</v>
      </c>
      <c r="AF258" s="361" t="s">
        <v>184</v>
      </c>
      <c r="AG258" s="363" t="s">
        <v>1269</v>
      </c>
      <c r="AH258" s="361">
        <v>659.29</v>
      </c>
      <c r="AI258" s="361">
        <v>609</v>
      </c>
      <c r="AJ258" s="361">
        <v>610.55</v>
      </c>
      <c r="AK258" s="361">
        <v>1.54999999999995</v>
      </c>
      <c r="AL258" s="361" t="s">
        <v>226</v>
      </c>
      <c r="AM258" s="361">
        <v>60</v>
      </c>
      <c r="AN258" s="361">
        <v>620.19</v>
      </c>
      <c r="AO258" s="361">
        <v>888.5</v>
      </c>
      <c r="AP258" s="361">
        <v>268.31</v>
      </c>
      <c r="AQ258" s="361" t="s">
        <v>226</v>
      </c>
      <c r="AR258" s="361">
        <v>1.5</v>
      </c>
      <c r="AS258" s="361">
        <v>2</v>
      </c>
      <c r="AT258" s="361">
        <v>0.5</v>
      </c>
      <c r="AU258" s="361" t="s">
        <v>226</v>
      </c>
      <c r="AV258" s="361">
        <v>3</v>
      </c>
      <c r="AW258" s="361">
        <v>2</v>
      </c>
      <c r="AX258" s="361">
        <v>1</v>
      </c>
      <c r="AY258" s="361" t="s">
        <v>226</v>
      </c>
      <c r="AZ258" s="361" t="s">
        <v>215</v>
      </c>
      <c r="BA258" s="358">
        <v>1</v>
      </c>
      <c r="BB258" s="358">
        <v>1</v>
      </c>
      <c r="BC258" s="364" t="s">
        <v>1270</v>
      </c>
    </row>
    <row r="259" s="27" customFormat="1" ht="243.75" hidden="1" spans="1:55">
      <c r="A259" s="98">
        <v>254</v>
      </c>
      <c r="B259" s="358" t="s">
        <v>102</v>
      </c>
      <c r="C259" s="358" t="s">
        <v>103</v>
      </c>
      <c r="D259" s="359" t="s">
        <v>18</v>
      </c>
      <c r="E259" s="358" t="s">
        <v>1271</v>
      </c>
      <c r="F259" s="358">
        <v>17685110001</v>
      </c>
      <c r="G259" s="359" t="s">
        <v>197</v>
      </c>
      <c r="H259" s="361" t="s">
        <v>179</v>
      </c>
      <c r="I259" s="361" t="s">
        <v>1117</v>
      </c>
      <c r="J259" s="361" t="s">
        <v>9</v>
      </c>
      <c r="K259" s="362" t="s">
        <v>1272</v>
      </c>
      <c r="L259" s="361">
        <v>1</v>
      </c>
      <c r="M259" s="359" t="s">
        <v>182</v>
      </c>
      <c r="N259" s="361" t="s">
        <v>187</v>
      </c>
      <c r="O259" s="361" t="s">
        <v>184</v>
      </c>
      <c r="P259" s="361" t="s">
        <v>1273</v>
      </c>
      <c r="Q259" s="361" t="s">
        <v>1265</v>
      </c>
      <c r="R259" s="361" t="s">
        <v>184</v>
      </c>
      <c r="S259" s="361" t="s">
        <v>1264</v>
      </c>
      <c r="T259" s="361" t="s">
        <v>1266</v>
      </c>
      <c r="U259" s="361" t="s">
        <v>184</v>
      </c>
      <c r="V259" s="361" t="s">
        <v>184</v>
      </c>
      <c r="W259" s="361" t="s">
        <v>184</v>
      </c>
      <c r="X259" s="361" t="s">
        <v>187</v>
      </c>
      <c r="Y259" s="361" t="s">
        <v>321</v>
      </c>
      <c r="Z259" s="361" t="s">
        <v>1267</v>
      </c>
      <c r="AA259" s="361" t="s">
        <v>322</v>
      </c>
      <c r="AB259" s="361" t="s">
        <v>191</v>
      </c>
      <c r="AC259" s="363" t="s">
        <v>1274</v>
      </c>
      <c r="AD259" s="361" t="s">
        <v>193</v>
      </c>
      <c r="AE259" s="361" t="s">
        <v>1275</v>
      </c>
      <c r="AF259" s="361" t="s">
        <v>184</v>
      </c>
      <c r="AG259" s="363" t="s">
        <v>1276</v>
      </c>
      <c r="AH259" s="361" t="s">
        <v>184</v>
      </c>
      <c r="AI259" s="361" t="s">
        <v>184</v>
      </c>
      <c r="AJ259" s="361" t="s">
        <v>184</v>
      </c>
      <c r="AK259" s="361" t="s">
        <v>184</v>
      </c>
      <c r="AL259" s="361" t="s">
        <v>184</v>
      </c>
      <c r="AM259" s="361" t="s">
        <v>184</v>
      </c>
      <c r="AN259" s="361" t="s">
        <v>184</v>
      </c>
      <c r="AO259" s="361" t="s">
        <v>184</v>
      </c>
      <c r="AP259" s="361" t="s">
        <v>184</v>
      </c>
      <c r="AQ259" s="361" t="s">
        <v>184</v>
      </c>
      <c r="AR259" s="361" t="s">
        <v>184</v>
      </c>
      <c r="AS259" s="361" t="s">
        <v>184</v>
      </c>
      <c r="AT259" s="361" t="s">
        <v>184</v>
      </c>
      <c r="AU259" s="361" t="s">
        <v>184</v>
      </c>
      <c r="AV259" s="361" t="s">
        <v>184</v>
      </c>
      <c r="AW259" s="361" t="s">
        <v>184</v>
      </c>
      <c r="AX259" s="361" t="s">
        <v>184</v>
      </c>
      <c r="AY259" s="361" t="s">
        <v>184</v>
      </c>
      <c r="AZ259" s="361" t="s">
        <v>215</v>
      </c>
      <c r="BA259" s="358">
        <v>1</v>
      </c>
      <c r="BB259" s="358">
        <v>1</v>
      </c>
      <c r="BC259" s="364" t="s">
        <v>1277</v>
      </c>
    </row>
    <row r="260" s="26" customFormat="1" ht="61" hidden="1" customHeight="1" spans="1:55">
      <c r="A260" s="98">
        <v>255</v>
      </c>
      <c r="B260" s="107" t="s">
        <v>102</v>
      </c>
      <c r="C260" s="107" t="s">
        <v>20</v>
      </c>
      <c r="D260" s="112"/>
      <c r="E260" s="118" t="s">
        <v>184</v>
      </c>
      <c r="F260" s="118" t="s">
        <v>184</v>
      </c>
      <c r="G260" s="118" t="s">
        <v>184</v>
      </c>
      <c r="H260" s="118" t="s">
        <v>184</v>
      </c>
      <c r="I260" s="104" t="s">
        <v>184</v>
      </c>
      <c r="J260" s="118" t="s">
        <v>184</v>
      </c>
      <c r="K260" s="117" t="s">
        <v>184</v>
      </c>
      <c r="L260" s="118">
        <f>L259</f>
        <v>1</v>
      </c>
      <c r="M260" s="108" t="s">
        <v>184</v>
      </c>
      <c r="N260" s="108" t="s">
        <v>184</v>
      </c>
      <c r="O260" s="107" t="s">
        <v>184</v>
      </c>
      <c r="P260" s="118" t="s">
        <v>184</v>
      </c>
      <c r="Q260" s="118" t="s">
        <v>184</v>
      </c>
      <c r="R260" s="118" t="s">
        <v>184</v>
      </c>
      <c r="S260" s="118" t="s">
        <v>184</v>
      </c>
      <c r="T260" s="118" t="s">
        <v>184</v>
      </c>
      <c r="U260" s="118" t="s">
        <v>184</v>
      </c>
      <c r="V260" s="118" t="s">
        <v>184</v>
      </c>
      <c r="W260" s="118" t="s">
        <v>184</v>
      </c>
      <c r="X260" s="118" t="s">
        <v>184</v>
      </c>
      <c r="Y260" s="118" t="s">
        <v>184</v>
      </c>
      <c r="Z260" s="118" t="s">
        <v>184</v>
      </c>
      <c r="AA260" s="118" t="s">
        <v>184</v>
      </c>
      <c r="AB260" s="118" t="s">
        <v>184</v>
      </c>
      <c r="AC260" s="118" t="s">
        <v>184</v>
      </c>
      <c r="AD260" s="118" t="s">
        <v>184</v>
      </c>
      <c r="AE260" s="118" t="s">
        <v>184</v>
      </c>
      <c r="AF260" s="118" t="s">
        <v>184</v>
      </c>
      <c r="AG260" s="118" t="s">
        <v>184</v>
      </c>
      <c r="AH260" s="118" t="s">
        <v>184</v>
      </c>
      <c r="AI260" s="118" t="s">
        <v>184</v>
      </c>
      <c r="AJ260" s="118" t="s">
        <v>184</v>
      </c>
      <c r="AK260" s="118" t="s">
        <v>184</v>
      </c>
      <c r="AL260" s="118" t="s">
        <v>184</v>
      </c>
      <c r="AM260" s="118" t="s">
        <v>184</v>
      </c>
      <c r="AN260" s="118" t="s">
        <v>184</v>
      </c>
      <c r="AO260" s="118" t="s">
        <v>184</v>
      </c>
      <c r="AP260" s="118" t="s">
        <v>184</v>
      </c>
      <c r="AQ260" s="118" t="s">
        <v>184</v>
      </c>
      <c r="AR260" s="118" t="s">
        <v>184</v>
      </c>
      <c r="AS260" s="118" t="s">
        <v>184</v>
      </c>
      <c r="AT260" s="118" t="s">
        <v>184</v>
      </c>
      <c r="AU260" s="118" t="s">
        <v>184</v>
      </c>
      <c r="AV260" s="118" t="s">
        <v>184</v>
      </c>
      <c r="AW260" s="118" t="s">
        <v>184</v>
      </c>
      <c r="AX260" s="118" t="s">
        <v>184</v>
      </c>
      <c r="AY260" s="118" t="s">
        <v>184</v>
      </c>
      <c r="AZ260" s="118" t="s">
        <v>184</v>
      </c>
      <c r="BA260" s="118">
        <f>BA259</f>
        <v>1</v>
      </c>
      <c r="BB260" s="118">
        <f>BB259</f>
        <v>1</v>
      </c>
      <c r="BC260" s="124"/>
    </row>
    <row r="261" s="26" customFormat="1" ht="61" hidden="1" customHeight="1" spans="1:55">
      <c r="A261" s="98">
        <v>256</v>
      </c>
      <c r="B261" s="107" t="s">
        <v>102</v>
      </c>
      <c r="C261" s="107" t="s">
        <v>21</v>
      </c>
      <c r="D261" s="112"/>
      <c r="E261" s="118" t="s">
        <v>184</v>
      </c>
      <c r="F261" s="118" t="s">
        <v>184</v>
      </c>
      <c r="G261" s="118" t="s">
        <v>184</v>
      </c>
      <c r="H261" s="118" t="s">
        <v>184</v>
      </c>
      <c r="I261" s="104" t="s">
        <v>184</v>
      </c>
      <c r="J261" s="118" t="s">
        <v>184</v>
      </c>
      <c r="K261" s="117" t="s">
        <v>184</v>
      </c>
      <c r="L261" s="118">
        <f>L260+L258</f>
        <v>2</v>
      </c>
      <c r="M261" s="108" t="s">
        <v>184</v>
      </c>
      <c r="N261" s="108" t="s">
        <v>184</v>
      </c>
      <c r="O261" s="107" t="s">
        <v>184</v>
      </c>
      <c r="P261" s="118" t="s">
        <v>184</v>
      </c>
      <c r="Q261" s="118" t="s">
        <v>184</v>
      </c>
      <c r="R261" s="118" t="s">
        <v>184</v>
      </c>
      <c r="S261" s="118" t="s">
        <v>184</v>
      </c>
      <c r="T261" s="118" t="s">
        <v>184</v>
      </c>
      <c r="U261" s="118" t="s">
        <v>184</v>
      </c>
      <c r="V261" s="118" t="s">
        <v>184</v>
      </c>
      <c r="W261" s="118" t="s">
        <v>184</v>
      </c>
      <c r="X261" s="118" t="s">
        <v>184</v>
      </c>
      <c r="Y261" s="118" t="s">
        <v>184</v>
      </c>
      <c r="Z261" s="118" t="s">
        <v>184</v>
      </c>
      <c r="AA261" s="118" t="s">
        <v>184</v>
      </c>
      <c r="AB261" s="118" t="s">
        <v>184</v>
      </c>
      <c r="AC261" s="118" t="s">
        <v>184</v>
      </c>
      <c r="AD261" s="118" t="s">
        <v>184</v>
      </c>
      <c r="AE261" s="118" t="s">
        <v>184</v>
      </c>
      <c r="AF261" s="118" t="s">
        <v>184</v>
      </c>
      <c r="AG261" s="118" t="s">
        <v>184</v>
      </c>
      <c r="AH261" s="118" t="s">
        <v>184</v>
      </c>
      <c r="AI261" s="118" t="s">
        <v>184</v>
      </c>
      <c r="AJ261" s="118" t="s">
        <v>184</v>
      </c>
      <c r="AK261" s="118" t="s">
        <v>184</v>
      </c>
      <c r="AL261" s="118" t="s">
        <v>184</v>
      </c>
      <c r="AM261" s="118" t="s">
        <v>184</v>
      </c>
      <c r="AN261" s="118" t="s">
        <v>184</v>
      </c>
      <c r="AO261" s="118" t="s">
        <v>184</v>
      </c>
      <c r="AP261" s="118" t="s">
        <v>184</v>
      </c>
      <c r="AQ261" s="118" t="s">
        <v>184</v>
      </c>
      <c r="AR261" s="118" t="s">
        <v>184</v>
      </c>
      <c r="AS261" s="118" t="s">
        <v>184</v>
      </c>
      <c r="AT261" s="118" t="s">
        <v>184</v>
      </c>
      <c r="AU261" s="118" t="s">
        <v>184</v>
      </c>
      <c r="AV261" s="118" t="s">
        <v>184</v>
      </c>
      <c r="AW261" s="118" t="s">
        <v>184</v>
      </c>
      <c r="AX261" s="118" t="s">
        <v>184</v>
      </c>
      <c r="AY261" s="118" t="s">
        <v>184</v>
      </c>
      <c r="AZ261" s="118" t="s">
        <v>184</v>
      </c>
      <c r="BA261" s="118">
        <f>BA260+BA258</f>
        <v>2</v>
      </c>
      <c r="BB261" s="118">
        <f>BB260+BB258</f>
        <v>2</v>
      </c>
      <c r="BC261" s="124"/>
    </row>
    <row r="262" s="27" customFormat="1" ht="112.5" hidden="1" spans="1:55">
      <c r="A262" s="98">
        <v>257</v>
      </c>
      <c r="B262" s="365" t="s">
        <v>105</v>
      </c>
      <c r="C262" s="365" t="s">
        <v>105</v>
      </c>
      <c r="D262" s="365" t="s">
        <v>1278</v>
      </c>
      <c r="E262" s="365" t="s">
        <v>1279</v>
      </c>
      <c r="F262" s="365">
        <v>17785936557</v>
      </c>
      <c r="G262" s="365" t="s">
        <v>178</v>
      </c>
      <c r="H262" s="366" t="s">
        <v>179</v>
      </c>
      <c r="I262" s="367" t="s">
        <v>1019</v>
      </c>
      <c r="J262" s="367" t="s">
        <v>10</v>
      </c>
      <c r="K262" s="368" t="s">
        <v>1280</v>
      </c>
      <c r="L262" s="367">
        <v>1</v>
      </c>
      <c r="M262" s="365" t="s">
        <v>182</v>
      </c>
      <c r="N262" s="365" t="s">
        <v>183</v>
      </c>
      <c r="O262" s="369" t="s">
        <v>184</v>
      </c>
      <c r="P262" s="369" t="s">
        <v>184</v>
      </c>
      <c r="Q262" s="369" t="s">
        <v>184</v>
      </c>
      <c r="R262" s="369" t="s">
        <v>184</v>
      </c>
      <c r="S262" s="369" t="s">
        <v>1281</v>
      </c>
      <c r="T262" s="369" t="s">
        <v>1282</v>
      </c>
      <c r="U262" s="369" t="s">
        <v>184</v>
      </c>
      <c r="V262" s="369" t="s">
        <v>184</v>
      </c>
      <c r="W262" s="369" t="s">
        <v>184</v>
      </c>
      <c r="X262" s="369" t="s">
        <v>212</v>
      </c>
      <c r="Y262" s="369" t="s">
        <v>187</v>
      </c>
      <c r="Z262" s="369" t="s">
        <v>184</v>
      </c>
      <c r="AA262" s="369" t="s">
        <v>205</v>
      </c>
      <c r="AB262" s="369" t="s">
        <v>191</v>
      </c>
      <c r="AC262" s="370" t="s">
        <v>1283</v>
      </c>
      <c r="AD262" s="369" t="s">
        <v>193</v>
      </c>
      <c r="AE262" s="369" t="s">
        <v>194</v>
      </c>
      <c r="AF262" s="370" t="s">
        <v>540</v>
      </c>
      <c r="AG262" s="369" t="s">
        <v>184</v>
      </c>
      <c r="AH262" s="369" t="s">
        <v>184</v>
      </c>
      <c r="AI262" s="369" t="s">
        <v>184</v>
      </c>
      <c r="AJ262" s="369" t="s">
        <v>184</v>
      </c>
      <c r="AK262" s="369" t="s">
        <v>184</v>
      </c>
      <c r="AL262" s="369" t="s">
        <v>184</v>
      </c>
      <c r="AM262" s="369" t="s">
        <v>184</v>
      </c>
      <c r="AN262" s="369" t="s">
        <v>184</v>
      </c>
      <c r="AO262" s="369" t="s">
        <v>184</v>
      </c>
      <c r="AP262" s="369" t="s">
        <v>184</v>
      </c>
      <c r="AQ262" s="369" t="s">
        <v>184</v>
      </c>
      <c r="AR262" s="369" t="s">
        <v>184</v>
      </c>
      <c r="AS262" s="369" t="s">
        <v>184</v>
      </c>
      <c r="AT262" s="369" t="s">
        <v>184</v>
      </c>
      <c r="AU262" s="369" t="s">
        <v>184</v>
      </c>
      <c r="AV262" s="369" t="s">
        <v>184</v>
      </c>
      <c r="AW262" s="369" t="s">
        <v>184</v>
      </c>
      <c r="AX262" s="369" t="s">
        <v>184</v>
      </c>
      <c r="AY262" s="369" t="s">
        <v>184</v>
      </c>
      <c r="AZ262" s="369" t="s">
        <v>195</v>
      </c>
      <c r="BA262" s="369">
        <v>0</v>
      </c>
      <c r="BB262" s="369">
        <v>1</v>
      </c>
      <c r="BC262" s="371" t="s">
        <v>1284</v>
      </c>
    </row>
    <row r="263" s="27" customFormat="1" ht="112.5" hidden="1" spans="1:55">
      <c r="A263" s="98">
        <v>258</v>
      </c>
      <c r="B263" s="365" t="s">
        <v>105</v>
      </c>
      <c r="C263" s="365" t="s">
        <v>105</v>
      </c>
      <c r="D263" s="365" t="s">
        <v>1278</v>
      </c>
      <c r="E263" s="365" t="s">
        <v>1279</v>
      </c>
      <c r="F263" s="365">
        <v>17785936557</v>
      </c>
      <c r="G263" s="365" t="s">
        <v>178</v>
      </c>
      <c r="H263" s="366" t="s">
        <v>179</v>
      </c>
      <c r="I263" s="367" t="s">
        <v>1285</v>
      </c>
      <c r="J263" s="367" t="s">
        <v>9</v>
      </c>
      <c r="K263" s="368" t="s">
        <v>1286</v>
      </c>
      <c r="L263" s="372">
        <v>1</v>
      </c>
      <c r="M263" s="365" t="s">
        <v>182</v>
      </c>
      <c r="N263" s="365" t="s">
        <v>183</v>
      </c>
      <c r="O263" s="369" t="s">
        <v>184</v>
      </c>
      <c r="P263" s="369" t="s">
        <v>184</v>
      </c>
      <c r="Q263" s="369" t="s">
        <v>184</v>
      </c>
      <c r="R263" s="369" t="s">
        <v>184</v>
      </c>
      <c r="S263" s="369" t="s">
        <v>1287</v>
      </c>
      <c r="T263" s="369" t="s">
        <v>1288</v>
      </c>
      <c r="U263" s="369" t="s">
        <v>184</v>
      </c>
      <c r="V263" s="369" t="s">
        <v>184</v>
      </c>
      <c r="W263" s="369" t="s">
        <v>184</v>
      </c>
      <c r="X263" s="369" t="s">
        <v>187</v>
      </c>
      <c r="Y263" s="369" t="s">
        <v>188</v>
      </c>
      <c r="Z263" s="369" t="s">
        <v>250</v>
      </c>
      <c r="AA263" s="369" t="s">
        <v>205</v>
      </c>
      <c r="AB263" s="369" t="s">
        <v>191</v>
      </c>
      <c r="AC263" s="370" t="s">
        <v>1283</v>
      </c>
      <c r="AD263" s="369" t="s">
        <v>193</v>
      </c>
      <c r="AE263" s="369" t="s">
        <v>194</v>
      </c>
      <c r="AF263" s="370" t="s">
        <v>540</v>
      </c>
      <c r="AG263" s="369" t="s">
        <v>184</v>
      </c>
      <c r="AH263" s="369" t="s">
        <v>184</v>
      </c>
      <c r="AI263" s="369" t="s">
        <v>184</v>
      </c>
      <c r="AJ263" s="369" t="s">
        <v>184</v>
      </c>
      <c r="AK263" s="369" t="s">
        <v>184</v>
      </c>
      <c r="AL263" s="369" t="s">
        <v>184</v>
      </c>
      <c r="AM263" s="369" t="s">
        <v>184</v>
      </c>
      <c r="AN263" s="369" t="s">
        <v>184</v>
      </c>
      <c r="AO263" s="369" t="s">
        <v>184</v>
      </c>
      <c r="AP263" s="369" t="s">
        <v>184</v>
      </c>
      <c r="AQ263" s="369" t="s">
        <v>184</v>
      </c>
      <c r="AR263" s="369" t="s">
        <v>184</v>
      </c>
      <c r="AS263" s="369" t="s">
        <v>184</v>
      </c>
      <c r="AT263" s="369" t="s">
        <v>184</v>
      </c>
      <c r="AU263" s="369" t="s">
        <v>184</v>
      </c>
      <c r="AV263" s="369">
        <v>2</v>
      </c>
      <c r="AW263" s="369">
        <v>0</v>
      </c>
      <c r="AX263" s="369">
        <v>2</v>
      </c>
      <c r="AY263" s="369" t="s">
        <v>184</v>
      </c>
      <c r="AZ263" s="369" t="s">
        <v>215</v>
      </c>
      <c r="BA263" s="369">
        <v>1</v>
      </c>
      <c r="BB263" s="369"/>
      <c r="BC263" s="371"/>
    </row>
    <row r="264" s="27" customFormat="1" ht="131.25" hidden="1" spans="1:55">
      <c r="A264" s="98">
        <v>259</v>
      </c>
      <c r="B264" s="365" t="s">
        <v>105</v>
      </c>
      <c r="C264" s="365" t="s">
        <v>105</v>
      </c>
      <c r="D264" s="365" t="s">
        <v>1278</v>
      </c>
      <c r="E264" s="365" t="s">
        <v>1279</v>
      </c>
      <c r="F264" s="365">
        <v>17785936557</v>
      </c>
      <c r="G264" s="365" t="s">
        <v>178</v>
      </c>
      <c r="H264" s="366" t="s">
        <v>207</v>
      </c>
      <c r="I264" s="367" t="s">
        <v>1289</v>
      </c>
      <c r="J264" s="367" t="s">
        <v>9</v>
      </c>
      <c r="K264" s="368" t="s">
        <v>1290</v>
      </c>
      <c r="L264" s="372">
        <v>1</v>
      </c>
      <c r="M264" s="365" t="s">
        <v>182</v>
      </c>
      <c r="N264" s="365" t="s">
        <v>183</v>
      </c>
      <c r="O264" s="369" t="s">
        <v>184</v>
      </c>
      <c r="P264" s="369" t="s">
        <v>184</v>
      </c>
      <c r="Q264" s="369" t="s">
        <v>184</v>
      </c>
      <c r="R264" s="369" t="s">
        <v>184</v>
      </c>
      <c r="S264" s="369" t="s">
        <v>1291</v>
      </c>
      <c r="T264" s="369" t="s">
        <v>1292</v>
      </c>
      <c r="U264" s="369" t="s">
        <v>184</v>
      </c>
      <c r="V264" s="369" t="s">
        <v>184</v>
      </c>
      <c r="W264" s="369" t="s">
        <v>184</v>
      </c>
      <c r="X264" s="369" t="s">
        <v>187</v>
      </c>
      <c r="Y264" s="369" t="s">
        <v>188</v>
      </c>
      <c r="Z264" s="369" t="s">
        <v>250</v>
      </c>
      <c r="AA264" s="369" t="s">
        <v>205</v>
      </c>
      <c r="AB264" s="369" t="s">
        <v>191</v>
      </c>
      <c r="AC264" s="370" t="s">
        <v>1283</v>
      </c>
      <c r="AD264" s="369" t="s">
        <v>193</v>
      </c>
      <c r="AE264" s="369" t="s">
        <v>194</v>
      </c>
      <c r="AF264" s="370" t="s">
        <v>540</v>
      </c>
      <c r="AG264" s="369" t="s">
        <v>184</v>
      </c>
      <c r="AH264" s="369" t="s">
        <v>184</v>
      </c>
      <c r="AI264" s="369" t="s">
        <v>184</v>
      </c>
      <c r="AJ264" s="369" t="s">
        <v>184</v>
      </c>
      <c r="AK264" s="369" t="s">
        <v>184</v>
      </c>
      <c r="AL264" s="369" t="s">
        <v>184</v>
      </c>
      <c r="AM264" s="369" t="s">
        <v>184</v>
      </c>
      <c r="AN264" s="369" t="s">
        <v>184</v>
      </c>
      <c r="AO264" s="369" t="s">
        <v>184</v>
      </c>
      <c r="AP264" s="369" t="s">
        <v>184</v>
      </c>
      <c r="AQ264" s="369" t="s">
        <v>184</v>
      </c>
      <c r="AR264" s="369" t="s">
        <v>184</v>
      </c>
      <c r="AS264" s="369" t="s">
        <v>184</v>
      </c>
      <c r="AT264" s="369" t="s">
        <v>184</v>
      </c>
      <c r="AU264" s="369" t="s">
        <v>184</v>
      </c>
      <c r="AV264" s="369">
        <v>0</v>
      </c>
      <c r="AW264" s="369">
        <v>0</v>
      </c>
      <c r="AX264" s="369">
        <v>0</v>
      </c>
      <c r="AY264" s="369" t="s">
        <v>184</v>
      </c>
      <c r="AZ264" s="369" t="s">
        <v>215</v>
      </c>
      <c r="BA264" s="369">
        <v>0</v>
      </c>
      <c r="BB264" s="369"/>
      <c r="BC264" s="371"/>
    </row>
    <row r="265" s="27" customFormat="1" ht="131.25" hidden="1" spans="1:55">
      <c r="A265" s="98">
        <v>260</v>
      </c>
      <c r="B265" s="365" t="s">
        <v>105</v>
      </c>
      <c r="C265" s="365" t="s">
        <v>105</v>
      </c>
      <c r="D265" s="365" t="s">
        <v>1278</v>
      </c>
      <c r="E265" s="365" t="s">
        <v>1279</v>
      </c>
      <c r="F265" s="365">
        <v>17785936557</v>
      </c>
      <c r="G265" s="365" t="s">
        <v>178</v>
      </c>
      <c r="H265" s="366" t="s">
        <v>207</v>
      </c>
      <c r="I265" s="367" t="s">
        <v>1289</v>
      </c>
      <c r="J265" s="367" t="s">
        <v>9</v>
      </c>
      <c r="K265" s="368" t="s">
        <v>1293</v>
      </c>
      <c r="L265" s="372">
        <v>1</v>
      </c>
      <c r="M265" s="365" t="s">
        <v>182</v>
      </c>
      <c r="N265" s="365" t="s">
        <v>183</v>
      </c>
      <c r="O265" s="369" t="s">
        <v>184</v>
      </c>
      <c r="P265" s="369" t="s">
        <v>184</v>
      </c>
      <c r="Q265" s="369" t="s">
        <v>184</v>
      </c>
      <c r="R265" s="369" t="s">
        <v>184</v>
      </c>
      <c r="S265" s="369" t="s">
        <v>1294</v>
      </c>
      <c r="T265" s="369" t="s">
        <v>1292</v>
      </c>
      <c r="U265" s="369" t="s">
        <v>184</v>
      </c>
      <c r="V265" s="369" t="s">
        <v>184</v>
      </c>
      <c r="W265" s="369" t="s">
        <v>184</v>
      </c>
      <c r="X265" s="369" t="s">
        <v>187</v>
      </c>
      <c r="Y265" s="369" t="s">
        <v>188</v>
      </c>
      <c r="Z265" s="369" t="s">
        <v>250</v>
      </c>
      <c r="AA265" s="369" t="s">
        <v>205</v>
      </c>
      <c r="AB265" s="369" t="s">
        <v>191</v>
      </c>
      <c r="AC265" s="370" t="s">
        <v>1283</v>
      </c>
      <c r="AD265" s="369" t="s">
        <v>193</v>
      </c>
      <c r="AE265" s="369" t="s">
        <v>194</v>
      </c>
      <c r="AF265" s="370" t="s">
        <v>540</v>
      </c>
      <c r="AG265" s="369" t="s">
        <v>184</v>
      </c>
      <c r="AH265" s="369" t="s">
        <v>184</v>
      </c>
      <c r="AI265" s="369" t="s">
        <v>184</v>
      </c>
      <c r="AJ265" s="369" t="s">
        <v>184</v>
      </c>
      <c r="AK265" s="369" t="s">
        <v>184</v>
      </c>
      <c r="AL265" s="369" t="s">
        <v>184</v>
      </c>
      <c r="AM265" s="369" t="s">
        <v>184</v>
      </c>
      <c r="AN265" s="369" t="s">
        <v>184</v>
      </c>
      <c r="AO265" s="369" t="s">
        <v>184</v>
      </c>
      <c r="AP265" s="369" t="s">
        <v>184</v>
      </c>
      <c r="AQ265" s="369" t="s">
        <v>184</v>
      </c>
      <c r="AR265" s="369" t="s">
        <v>184</v>
      </c>
      <c r="AS265" s="369" t="s">
        <v>184</v>
      </c>
      <c r="AT265" s="369" t="s">
        <v>184</v>
      </c>
      <c r="AU265" s="369" t="s">
        <v>184</v>
      </c>
      <c r="AV265" s="369">
        <v>0</v>
      </c>
      <c r="AW265" s="369">
        <v>0</v>
      </c>
      <c r="AX265" s="369">
        <v>0</v>
      </c>
      <c r="AY265" s="369" t="s">
        <v>184</v>
      </c>
      <c r="AZ265" s="369" t="s">
        <v>215</v>
      </c>
      <c r="BA265" s="369">
        <v>0</v>
      </c>
      <c r="BB265" s="369"/>
      <c r="BC265" s="371"/>
    </row>
    <row r="266" s="27" customFormat="1" ht="61" hidden="1" customHeight="1" spans="1:55">
      <c r="A266" s="98">
        <v>261</v>
      </c>
      <c r="B266" s="101" t="s">
        <v>105</v>
      </c>
      <c r="C266" s="373" t="s">
        <v>20</v>
      </c>
      <c r="D266" s="374"/>
      <c r="E266" s="118" t="s">
        <v>184</v>
      </c>
      <c r="F266" s="118" t="s">
        <v>184</v>
      </c>
      <c r="G266" s="118" t="s">
        <v>184</v>
      </c>
      <c r="H266" s="118" t="s">
        <v>184</v>
      </c>
      <c r="I266" s="104" t="s">
        <v>184</v>
      </c>
      <c r="J266" s="118" t="s">
        <v>184</v>
      </c>
      <c r="K266" s="117" t="s">
        <v>184</v>
      </c>
      <c r="L266" s="372">
        <v>0</v>
      </c>
      <c r="M266" s="108" t="s">
        <v>184</v>
      </c>
      <c r="N266" s="108" t="s">
        <v>184</v>
      </c>
      <c r="O266" s="107" t="s">
        <v>184</v>
      </c>
      <c r="P266" s="118" t="s">
        <v>184</v>
      </c>
      <c r="Q266" s="118" t="s">
        <v>184</v>
      </c>
      <c r="R266" s="118" t="s">
        <v>184</v>
      </c>
      <c r="S266" s="118" t="s">
        <v>184</v>
      </c>
      <c r="T266" s="118" t="s">
        <v>184</v>
      </c>
      <c r="U266" s="118" t="s">
        <v>184</v>
      </c>
      <c r="V266" s="118" t="s">
        <v>184</v>
      </c>
      <c r="W266" s="118" t="s">
        <v>184</v>
      </c>
      <c r="X266" s="118" t="s">
        <v>184</v>
      </c>
      <c r="Y266" s="118" t="s">
        <v>184</v>
      </c>
      <c r="Z266" s="118" t="s">
        <v>184</v>
      </c>
      <c r="AA266" s="118" t="s">
        <v>184</v>
      </c>
      <c r="AB266" s="118" t="s">
        <v>184</v>
      </c>
      <c r="AC266" s="118" t="s">
        <v>184</v>
      </c>
      <c r="AD266" s="118" t="s">
        <v>184</v>
      </c>
      <c r="AE266" s="118" t="s">
        <v>184</v>
      </c>
      <c r="AF266" s="118" t="s">
        <v>184</v>
      </c>
      <c r="AG266" s="118" t="s">
        <v>184</v>
      </c>
      <c r="AH266" s="118" t="s">
        <v>184</v>
      </c>
      <c r="AI266" s="118" t="s">
        <v>184</v>
      </c>
      <c r="AJ266" s="118" t="s">
        <v>184</v>
      </c>
      <c r="AK266" s="118" t="s">
        <v>184</v>
      </c>
      <c r="AL266" s="118" t="s">
        <v>184</v>
      </c>
      <c r="AM266" s="118" t="s">
        <v>184</v>
      </c>
      <c r="AN266" s="118" t="s">
        <v>184</v>
      </c>
      <c r="AO266" s="118" t="s">
        <v>184</v>
      </c>
      <c r="AP266" s="118" t="s">
        <v>184</v>
      </c>
      <c r="AQ266" s="118" t="s">
        <v>184</v>
      </c>
      <c r="AR266" s="118" t="s">
        <v>184</v>
      </c>
      <c r="AS266" s="118" t="s">
        <v>184</v>
      </c>
      <c r="AT266" s="118" t="s">
        <v>184</v>
      </c>
      <c r="AU266" s="118" t="s">
        <v>184</v>
      </c>
      <c r="AV266" s="118" t="s">
        <v>184</v>
      </c>
      <c r="AW266" s="118" t="s">
        <v>184</v>
      </c>
      <c r="AX266" s="118" t="s">
        <v>184</v>
      </c>
      <c r="AY266" s="118" t="s">
        <v>184</v>
      </c>
      <c r="AZ266" s="118" t="s">
        <v>184</v>
      </c>
      <c r="BA266" s="369">
        <v>0</v>
      </c>
      <c r="BB266" s="369">
        <v>0</v>
      </c>
      <c r="BC266" s="371"/>
    </row>
    <row r="267" s="26" customFormat="1" ht="80" hidden="1" customHeight="1" spans="1:55">
      <c r="A267" s="98">
        <v>262</v>
      </c>
      <c r="B267" s="101" t="s">
        <v>105</v>
      </c>
      <c r="C267" s="112" t="s">
        <v>21</v>
      </c>
      <c r="D267" s="112"/>
      <c r="E267" s="118" t="s">
        <v>184</v>
      </c>
      <c r="F267" s="118" t="s">
        <v>184</v>
      </c>
      <c r="G267" s="118" t="s">
        <v>184</v>
      </c>
      <c r="H267" s="118" t="s">
        <v>184</v>
      </c>
      <c r="I267" s="104" t="s">
        <v>184</v>
      </c>
      <c r="J267" s="118" t="s">
        <v>184</v>
      </c>
      <c r="K267" s="117" t="s">
        <v>184</v>
      </c>
      <c r="L267" s="118">
        <f>SUM(L262:L265)</f>
        <v>4</v>
      </c>
      <c r="M267" s="108" t="s">
        <v>184</v>
      </c>
      <c r="N267" s="108" t="s">
        <v>184</v>
      </c>
      <c r="O267" s="107" t="s">
        <v>184</v>
      </c>
      <c r="P267" s="118" t="s">
        <v>184</v>
      </c>
      <c r="Q267" s="118" t="s">
        <v>184</v>
      </c>
      <c r="R267" s="118" t="s">
        <v>184</v>
      </c>
      <c r="S267" s="118" t="s">
        <v>184</v>
      </c>
      <c r="T267" s="118" t="s">
        <v>184</v>
      </c>
      <c r="U267" s="118" t="s">
        <v>184</v>
      </c>
      <c r="V267" s="118" t="s">
        <v>184</v>
      </c>
      <c r="W267" s="118" t="s">
        <v>184</v>
      </c>
      <c r="X267" s="118" t="s">
        <v>184</v>
      </c>
      <c r="Y267" s="118" t="s">
        <v>184</v>
      </c>
      <c r="Z267" s="118" t="s">
        <v>184</v>
      </c>
      <c r="AA267" s="118" t="s">
        <v>184</v>
      </c>
      <c r="AB267" s="118" t="s">
        <v>184</v>
      </c>
      <c r="AC267" s="118" t="s">
        <v>184</v>
      </c>
      <c r="AD267" s="118" t="s">
        <v>184</v>
      </c>
      <c r="AE267" s="118" t="s">
        <v>184</v>
      </c>
      <c r="AF267" s="118" t="s">
        <v>184</v>
      </c>
      <c r="AG267" s="118" t="s">
        <v>184</v>
      </c>
      <c r="AH267" s="118" t="s">
        <v>184</v>
      </c>
      <c r="AI267" s="118" t="s">
        <v>184</v>
      </c>
      <c r="AJ267" s="118" t="s">
        <v>184</v>
      </c>
      <c r="AK267" s="118" t="s">
        <v>184</v>
      </c>
      <c r="AL267" s="118" t="s">
        <v>184</v>
      </c>
      <c r="AM267" s="118" t="s">
        <v>184</v>
      </c>
      <c r="AN267" s="118" t="s">
        <v>184</v>
      </c>
      <c r="AO267" s="118" t="s">
        <v>184</v>
      </c>
      <c r="AP267" s="118" t="s">
        <v>184</v>
      </c>
      <c r="AQ267" s="118" t="s">
        <v>184</v>
      </c>
      <c r="AR267" s="118" t="s">
        <v>184</v>
      </c>
      <c r="AS267" s="118" t="s">
        <v>184</v>
      </c>
      <c r="AT267" s="118" t="s">
        <v>184</v>
      </c>
      <c r="AU267" s="118" t="s">
        <v>184</v>
      </c>
      <c r="AV267" s="118" t="s">
        <v>184</v>
      </c>
      <c r="AW267" s="118" t="s">
        <v>184</v>
      </c>
      <c r="AX267" s="118" t="s">
        <v>184</v>
      </c>
      <c r="AY267" s="118" t="s">
        <v>184</v>
      </c>
      <c r="AZ267" s="118" t="s">
        <v>184</v>
      </c>
      <c r="BA267" s="118">
        <f>SUM(BA262:BA265)</f>
        <v>1</v>
      </c>
      <c r="BB267" s="118">
        <f>SUM(BB262:BB265)</f>
        <v>1</v>
      </c>
      <c r="BC267" s="124"/>
    </row>
    <row r="268" s="27" customFormat="1" ht="75" hidden="1" spans="1:55">
      <c r="A268" s="98">
        <v>263</v>
      </c>
      <c r="B268" s="375" t="s">
        <v>106</v>
      </c>
      <c r="C268" s="375" t="s">
        <v>106</v>
      </c>
      <c r="D268" s="375" t="s">
        <v>217</v>
      </c>
      <c r="E268" s="375" t="s">
        <v>1295</v>
      </c>
      <c r="F268" s="375">
        <v>18685185801</v>
      </c>
      <c r="G268" s="375" t="s">
        <v>197</v>
      </c>
      <c r="H268" s="376" t="s">
        <v>179</v>
      </c>
      <c r="I268" s="377" t="s">
        <v>1117</v>
      </c>
      <c r="J268" s="378" t="s">
        <v>9</v>
      </c>
      <c r="K268" s="379" t="s">
        <v>1296</v>
      </c>
      <c r="L268" s="378">
        <v>1</v>
      </c>
      <c r="M268" s="375" t="s">
        <v>182</v>
      </c>
      <c r="N268" s="375" t="s">
        <v>187</v>
      </c>
      <c r="O268" s="380" t="s">
        <v>184</v>
      </c>
      <c r="P268" s="375" t="s">
        <v>1297</v>
      </c>
      <c r="Q268" s="380" t="s">
        <v>1298</v>
      </c>
      <c r="R268" s="375" t="s">
        <v>184</v>
      </c>
      <c r="S268" s="381" t="s">
        <v>1299</v>
      </c>
      <c r="T268" s="375" t="s">
        <v>184</v>
      </c>
      <c r="U268" s="375" t="s">
        <v>184</v>
      </c>
      <c r="V268" s="381" t="s">
        <v>1299</v>
      </c>
      <c r="W268" s="375" t="s">
        <v>184</v>
      </c>
      <c r="X268" s="381" t="s">
        <v>1300</v>
      </c>
      <c r="Y268" s="375" t="s">
        <v>188</v>
      </c>
      <c r="Z268" s="375" t="s">
        <v>1267</v>
      </c>
      <c r="AA268" s="381" t="s">
        <v>1301</v>
      </c>
      <c r="AB268" s="375" t="s">
        <v>191</v>
      </c>
      <c r="AC268" s="382" t="s">
        <v>1302</v>
      </c>
      <c r="AD268" s="375" t="s">
        <v>193</v>
      </c>
      <c r="AE268" s="381" t="s">
        <v>1303</v>
      </c>
      <c r="AF268" s="383" t="s">
        <v>340</v>
      </c>
      <c r="AG268" s="381"/>
      <c r="AH268" s="375">
        <v>576.87</v>
      </c>
      <c r="AI268" s="375">
        <v>527.202793</v>
      </c>
      <c r="AJ268" s="381">
        <v>492.5178</v>
      </c>
      <c r="AK268" s="375">
        <v>-34.684993</v>
      </c>
      <c r="AL268" s="381" t="s">
        <v>1304</v>
      </c>
      <c r="AM268" s="375">
        <v>7.2456</v>
      </c>
      <c r="AN268" s="375">
        <v>6564.59</v>
      </c>
      <c r="AO268" s="381">
        <v>4339.41</v>
      </c>
      <c r="AP268" s="375">
        <v>-2225.18</v>
      </c>
      <c r="AQ268" s="381" t="s">
        <v>1304</v>
      </c>
      <c r="AR268" s="375">
        <v>43.65</v>
      </c>
      <c r="AS268" s="381">
        <v>-2450</v>
      </c>
      <c r="AT268" s="375">
        <v>-2493.65</v>
      </c>
      <c r="AU268" s="381" t="s">
        <v>1304</v>
      </c>
      <c r="AV268" s="375">
        <v>4</v>
      </c>
      <c r="AW268" s="375">
        <v>4</v>
      </c>
      <c r="AX268" s="381">
        <v>0</v>
      </c>
      <c r="AY268" s="375" t="s">
        <v>228</v>
      </c>
      <c r="AZ268" s="381" t="s">
        <v>1305</v>
      </c>
      <c r="BA268" s="380">
        <v>0</v>
      </c>
      <c r="BB268" s="380">
        <v>0</v>
      </c>
      <c r="BC268" s="384" t="s">
        <v>1306</v>
      </c>
    </row>
    <row r="269" s="27" customFormat="1" ht="58" hidden="1" customHeight="1" spans="1:55">
      <c r="A269" s="98">
        <v>264</v>
      </c>
      <c r="B269" s="102" t="s">
        <v>106</v>
      </c>
      <c r="C269" s="385" t="s">
        <v>20</v>
      </c>
      <c r="D269" s="386"/>
      <c r="E269" s="118" t="s">
        <v>184</v>
      </c>
      <c r="F269" s="118" t="s">
        <v>184</v>
      </c>
      <c r="G269" s="118" t="s">
        <v>184</v>
      </c>
      <c r="H269" s="118" t="s">
        <v>184</v>
      </c>
      <c r="I269" s="104" t="s">
        <v>184</v>
      </c>
      <c r="J269" s="118" t="s">
        <v>184</v>
      </c>
      <c r="K269" s="117" t="s">
        <v>184</v>
      </c>
      <c r="L269" s="378">
        <v>0</v>
      </c>
      <c r="M269" s="108" t="s">
        <v>184</v>
      </c>
      <c r="N269" s="108" t="s">
        <v>184</v>
      </c>
      <c r="O269" s="107" t="s">
        <v>184</v>
      </c>
      <c r="P269" s="118" t="s">
        <v>184</v>
      </c>
      <c r="Q269" s="118" t="s">
        <v>184</v>
      </c>
      <c r="R269" s="118" t="s">
        <v>184</v>
      </c>
      <c r="S269" s="118" t="s">
        <v>184</v>
      </c>
      <c r="T269" s="118" t="s">
        <v>184</v>
      </c>
      <c r="U269" s="118" t="s">
        <v>184</v>
      </c>
      <c r="V269" s="118" t="s">
        <v>184</v>
      </c>
      <c r="W269" s="118" t="s">
        <v>184</v>
      </c>
      <c r="X269" s="118" t="s">
        <v>184</v>
      </c>
      <c r="Y269" s="118" t="s">
        <v>184</v>
      </c>
      <c r="Z269" s="118" t="s">
        <v>184</v>
      </c>
      <c r="AA269" s="118" t="s">
        <v>184</v>
      </c>
      <c r="AB269" s="118" t="s">
        <v>184</v>
      </c>
      <c r="AC269" s="118" t="s">
        <v>184</v>
      </c>
      <c r="AD269" s="118" t="s">
        <v>184</v>
      </c>
      <c r="AE269" s="118" t="s">
        <v>184</v>
      </c>
      <c r="AF269" s="118" t="s">
        <v>184</v>
      </c>
      <c r="AG269" s="118" t="s">
        <v>184</v>
      </c>
      <c r="AH269" s="118" t="s">
        <v>184</v>
      </c>
      <c r="AI269" s="118" t="s">
        <v>184</v>
      </c>
      <c r="AJ269" s="118" t="s">
        <v>184</v>
      </c>
      <c r="AK269" s="118" t="s">
        <v>184</v>
      </c>
      <c r="AL269" s="118" t="s">
        <v>184</v>
      </c>
      <c r="AM269" s="118" t="s">
        <v>184</v>
      </c>
      <c r="AN269" s="118" t="s">
        <v>184</v>
      </c>
      <c r="AO269" s="118" t="s">
        <v>184</v>
      </c>
      <c r="AP269" s="118" t="s">
        <v>184</v>
      </c>
      <c r="AQ269" s="118" t="s">
        <v>184</v>
      </c>
      <c r="AR269" s="118" t="s">
        <v>184</v>
      </c>
      <c r="AS269" s="118" t="s">
        <v>184</v>
      </c>
      <c r="AT269" s="118" t="s">
        <v>184</v>
      </c>
      <c r="AU269" s="118" t="s">
        <v>184</v>
      </c>
      <c r="AV269" s="118" t="s">
        <v>184</v>
      </c>
      <c r="AW269" s="118" t="s">
        <v>184</v>
      </c>
      <c r="AX269" s="118" t="s">
        <v>184</v>
      </c>
      <c r="AY269" s="118" t="s">
        <v>184</v>
      </c>
      <c r="AZ269" s="118" t="s">
        <v>184</v>
      </c>
      <c r="BA269" s="380">
        <v>0</v>
      </c>
      <c r="BB269" s="380">
        <v>0</v>
      </c>
      <c r="BC269" s="384" t="s">
        <v>184</v>
      </c>
    </row>
    <row r="270" s="26" customFormat="1" ht="55" hidden="1" customHeight="1" spans="1:55">
      <c r="A270" s="98">
        <v>265</v>
      </c>
      <c r="B270" s="102" t="s">
        <v>106</v>
      </c>
      <c r="C270" s="112" t="s">
        <v>21</v>
      </c>
      <c r="D270" s="112"/>
      <c r="E270" s="118" t="s">
        <v>184</v>
      </c>
      <c r="F270" s="118" t="s">
        <v>184</v>
      </c>
      <c r="G270" s="118" t="s">
        <v>184</v>
      </c>
      <c r="H270" s="118" t="s">
        <v>184</v>
      </c>
      <c r="I270" s="104" t="s">
        <v>184</v>
      </c>
      <c r="J270" s="118" t="s">
        <v>184</v>
      </c>
      <c r="K270" s="117" t="s">
        <v>184</v>
      </c>
      <c r="L270" s="118">
        <v>1</v>
      </c>
      <c r="M270" s="108" t="s">
        <v>184</v>
      </c>
      <c r="N270" s="108" t="s">
        <v>184</v>
      </c>
      <c r="O270" s="107" t="s">
        <v>184</v>
      </c>
      <c r="P270" s="118" t="s">
        <v>184</v>
      </c>
      <c r="Q270" s="118" t="s">
        <v>184</v>
      </c>
      <c r="R270" s="118" t="s">
        <v>184</v>
      </c>
      <c r="S270" s="118" t="s">
        <v>184</v>
      </c>
      <c r="T270" s="118" t="s">
        <v>184</v>
      </c>
      <c r="U270" s="118" t="s">
        <v>184</v>
      </c>
      <c r="V270" s="118" t="s">
        <v>184</v>
      </c>
      <c r="W270" s="118" t="s">
        <v>184</v>
      </c>
      <c r="X270" s="118" t="s">
        <v>184</v>
      </c>
      <c r="Y270" s="118" t="s">
        <v>184</v>
      </c>
      <c r="Z270" s="118" t="s">
        <v>184</v>
      </c>
      <c r="AA270" s="118" t="s">
        <v>184</v>
      </c>
      <c r="AB270" s="118" t="s">
        <v>184</v>
      </c>
      <c r="AC270" s="118" t="s">
        <v>184</v>
      </c>
      <c r="AD270" s="118" t="s">
        <v>184</v>
      </c>
      <c r="AE270" s="118" t="s">
        <v>184</v>
      </c>
      <c r="AF270" s="118" t="s">
        <v>184</v>
      </c>
      <c r="AG270" s="118" t="s">
        <v>184</v>
      </c>
      <c r="AH270" s="118" t="s">
        <v>184</v>
      </c>
      <c r="AI270" s="118" t="s">
        <v>184</v>
      </c>
      <c r="AJ270" s="118" t="s">
        <v>184</v>
      </c>
      <c r="AK270" s="118" t="s">
        <v>184</v>
      </c>
      <c r="AL270" s="118" t="s">
        <v>184</v>
      </c>
      <c r="AM270" s="118" t="s">
        <v>184</v>
      </c>
      <c r="AN270" s="118" t="s">
        <v>184</v>
      </c>
      <c r="AO270" s="118" t="s">
        <v>184</v>
      </c>
      <c r="AP270" s="118" t="s">
        <v>184</v>
      </c>
      <c r="AQ270" s="118" t="s">
        <v>184</v>
      </c>
      <c r="AR270" s="118" t="s">
        <v>184</v>
      </c>
      <c r="AS270" s="118" t="s">
        <v>184</v>
      </c>
      <c r="AT270" s="118" t="s">
        <v>184</v>
      </c>
      <c r="AU270" s="118" t="s">
        <v>184</v>
      </c>
      <c r="AV270" s="118" t="s">
        <v>184</v>
      </c>
      <c r="AW270" s="118" t="s">
        <v>184</v>
      </c>
      <c r="AX270" s="118" t="s">
        <v>184</v>
      </c>
      <c r="AY270" s="118" t="s">
        <v>184</v>
      </c>
      <c r="AZ270" s="118" t="s">
        <v>184</v>
      </c>
      <c r="BA270" s="118">
        <v>0</v>
      </c>
      <c r="BB270" s="118">
        <v>0</v>
      </c>
      <c r="BC270" s="124" t="s">
        <v>184</v>
      </c>
    </row>
    <row r="271" s="27" customFormat="1" ht="93.75" hidden="1" spans="1:55">
      <c r="A271" s="98">
        <v>266</v>
      </c>
      <c r="B271" s="387" t="s">
        <v>107</v>
      </c>
      <c r="C271" s="387" t="s">
        <v>108</v>
      </c>
      <c r="D271" s="388" t="s">
        <v>242</v>
      </c>
      <c r="E271" s="387" t="s">
        <v>1307</v>
      </c>
      <c r="F271" s="387" t="s">
        <v>1308</v>
      </c>
      <c r="G271" s="388" t="s">
        <v>178</v>
      </c>
      <c r="H271" s="389" t="s">
        <v>179</v>
      </c>
      <c r="I271" s="388" t="s">
        <v>527</v>
      </c>
      <c r="J271" s="387" t="s">
        <v>10</v>
      </c>
      <c r="K271" s="390" t="s">
        <v>1309</v>
      </c>
      <c r="L271" s="387">
        <v>1</v>
      </c>
      <c r="M271" s="388" t="s">
        <v>182</v>
      </c>
      <c r="N271" s="388" t="s">
        <v>183</v>
      </c>
      <c r="O271" s="387" t="s">
        <v>184</v>
      </c>
      <c r="P271" s="388" t="s">
        <v>184</v>
      </c>
      <c r="Q271" s="388" t="s">
        <v>184</v>
      </c>
      <c r="R271" s="388" t="s">
        <v>184</v>
      </c>
      <c r="S271" s="388" t="s">
        <v>1310</v>
      </c>
      <c r="T271" s="388" t="s">
        <v>1311</v>
      </c>
      <c r="U271" s="388" t="s">
        <v>184</v>
      </c>
      <c r="V271" s="388" t="s">
        <v>184</v>
      </c>
      <c r="W271" s="388" t="s">
        <v>184</v>
      </c>
      <c r="X271" s="388" t="s">
        <v>187</v>
      </c>
      <c r="Y271" s="388" t="s">
        <v>321</v>
      </c>
      <c r="Z271" s="388" t="s">
        <v>531</v>
      </c>
      <c r="AA271" s="388" t="s">
        <v>322</v>
      </c>
      <c r="AB271" s="388" t="s">
        <v>191</v>
      </c>
      <c r="AC271" s="388" t="s">
        <v>184</v>
      </c>
      <c r="AD271" s="388" t="s">
        <v>193</v>
      </c>
      <c r="AE271" s="388" t="s">
        <v>1312</v>
      </c>
      <c r="AF271" s="388" t="s">
        <v>184</v>
      </c>
      <c r="AG271" s="388" t="s">
        <v>184</v>
      </c>
      <c r="AH271" s="388">
        <v>49.2</v>
      </c>
      <c r="AI271" s="388">
        <v>48.85</v>
      </c>
      <c r="AJ271" s="388">
        <v>48.866</v>
      </c>
      <c r="AK271" s="388">
        <v>0.0159999999999982</v>
      </c>
      <c r="AL271" s="388" t="s">
        <v>226</v>
      </c>
      <c r="AM271" s="388">
        <v>2.88</v>
      </c>
      <c r="AN271" s="388">
        <v>829.57</v>
      </c>
      <c r="AO271" s="388">
        <v>796</v>
      </c>
      <c r="AP271" s="388">
        <v>-33.5700000000001</v>
      </c>
      <c r="AQ271" s="388" t="s">
        <v>228</v>
      </c>
      <c r="AR271" s="388">
        <v>453.47</v>
      </c>
      <c r="AS271" s="388">
        <v>360</v>
      </c>
      <c r="AT271" s="388">
        <v>-93.47</v>
      </c>
      <c r="AU271" s="388" t="s">
        <v>228</v>
      </c>
      <c r="AV271" s="388">
        <v>0</v>
      </c>
      <c r="AW271" s="388">
        <v>0</v>
      </c>
      <c r="AX271" s="388">
        <v>0</v>
      </c>
      <c r="AY271" s="388" t="s">
        <v>228</v>
      </c>
      <c r="AZ271" s="388" t="s">
        <v>195</v>
      </c>
      <c r="BA271" s="387">
        <v>0</v>
      </c>
      <c r="BB271" s="387">
        <v>1</v>
      </c>
      <c r="BC271" s="389" t="s">
        <v>1313</v>
      </c>
    </row>
    <row r="272" s="27" customFormat="1" ht="123" hidden="1" customHeight="1" spans="1:55">
      <c r="A272" s="98">
        <v>267</v>
      </c>
      <c r="B272" s="387" t="s">
        <v>107</v>
      </c>
      <c r="C272" s="387" t="s">
        <v>108</v>
      </c>
      <c r="D272" s="388" t="s">
        <v>242</v>
      </c>
      <c r="E272" s="387" t="s">
        <v>1307</v>
      </c>
      <c r="F272" s="387" t="s">
        <v>1308</v>
      </c>
      <c r="G272" s="388" t="s">
        <v>178</v>
      </c>
      <c r="H272" s="389" t="s">
        <v>207</v>
      </c>
      <c r="I272" s="388" t="s">
        <v>1314</v>
      </c>
      <c r="J272" s="387" t="s">
        <v>9</v>
      </c>
      <c r="K272" s="390" t="s">
        <v>1315</v>
      </c>
      <c r="L272" s="387">
        <v>1</v>
      </c>
      <c r="M272" s="388" t="s">
        <v>182</v>
      </c>
      <c r="N272" s="388" t="s">
        <v>183</v>
      </c>
      <c r="O272" s="387" t="s">
        <v>184</v>
      </c>
      <c r="P272" s="388" t="s">
        <v>184</v>
      </c>
      <c r="Q272" s="388" t="s">
        <v>184</v>
      </c>
      <c r="R272" s="388" t="s">
        <v>184</v>
      </c>
      <c r="S272" s="388" t="s">
        <v>1316</v>
      </c>
      <c r="T272" s="388" t="s">
        <v>1317</v>
      </c>
      <c r="U272" s="388" t="s">
        <v>184</v>
      </c>
      <c r="V272" s="388" t="s">
        <v>184</v>
      </c>
      <c r="W272" s="388" t="s">
        <v>184</v>
      </c>
      <c r="X272" s="388" t="s">
        <v>187</v>
      </c>
      <c r="Y272" s="388" t="s">
        <v>321</v>
      </c>
      <c r="Z272" s="388" t="s">
        <v>250</v>
      </c>
      <c r="AA272" s="388" t="s">
        <v>322</v>
      </c>
      <c r="AB272" s="388" t="s">
        <v>191</v>
      </c>
      <c r="AC272" s="388" t="s">
        <v>184</v>
      </c>
      <c r="AD272" s="388" t="s">
        <v>193</v>
      </c>
      <c r="AE272" s="388" t="s">
        <v>1312</v>
      </c>
      <c r="AF272" s="388" t="s">
        <v>184</v>
      </c>
      <c r="AG272" s="388" t="s">
        <v>184</v>
      </c>
      <c r="AH272" s="388"/>
      <c r="AI272" s="388"/>
      <c r="AJ272" s="388"/>
      <c r="AK272" s="388"/>
      <c r="AL272" s="388"/>
      <c r="AM272" s="388"/>
      <c r="AN272" s="388"/>
      <c r="AO272" s="388"/>
      <c r="AP272" s="388"/>
      <c r="AQ272" s="388"/>
      <c r="AR272" s="388"/>
      <c r="AS272" s="388"/>
      <c r="AT272" s="388"/>
      <c r="AU272" s="388"/>
      <c r="AV272" s="388">
        <v>0</v>
      </c>
      <c r="AW272" s="388">
        <v>0</v>
      </c>
      <c r="AX272" s="388">
        <v>0</v>
      </c>
      <c r="AY272" s="388" t="s">
        <v>228</v>
      </c>
      <c r="AZ272" s="388" t="s">
        <v>195</v>
      </c>
      <c r="BA272" s="387">
        <v>1</v>
      </c>
      <c r="BB272" s="387"/>
      <c r="BC272" s="389"/>
    </row>
    <row r="273" s="27" customFormat="1" ht="120" hidden="1" customHeight="1" spans="1:55">
      <c r="A273" s="98">
        <v>268</v>
      </c>
      <c r="B273" s="387" t="s">
        <v>107</v>
      </c>
      <c r="C273" s="387" t="s">
        <v>108</v>
      </c>
      <c r="D273" s="388" t="s">
        <v>242</v>
      </c>
      <c r="E273" s="387" t="s">
        <v>1307</v>
      </c>
      <c r="F273" s="387" t="s">
        <v>1308</v>
      </c>
      <c r="G273" s="388" t="s">
        <v>178</v>
      </c>
      <c r="H273" s="389" t="s">
        <v>207</v>
      </c>
      <c r="I273" s="388" t="s">
        <v>1318</v>
      </c>
      <c r="J273" s="387" t="s">
        <v>9</v>
      </c>
      <c r="K273" s="390" t="s">
        <v>1319</v>
      </c>
      <c r="L273" s="387">
        <v>1</v>
      </c>
      <c r="M273" s="388" t="s">
        <v>182</v>
      </c>
      <c r="N273" s="388" t="s">
        <v>183</v>
      </c>
      <c r="O273" s="387" t="s">
        <v>184</v>
      </c>
      <c r="P273" s="388" t="s">
        <v>184</v>
      </c>
      <c r="Q273" s="388" t="s">
        <v>184</v>
      </c>
      <c r="R273" s="388" t="s">
        <v>184</v>
      </c>
      <c r="S273" s="388" t="s">
        <v>1320</v>
      </c>
      <c r="T273" s="388" t="s">
        <v>1321</v>
      </c>
      <c r="U273" s="388" t="s">
        <v>184</v>
      </c>
      <c r="V273" s="388" t="s">
        <v>184</v>
      </c>
      <c r="W273" s="388" t="s">
        <v>184</v>
      </c>
      <c r="X273" s="388" t="s">
        <v>187</v>
      </c>
      <c r="Y273" s="388" t="s">
        <v>321</v>
      </c>
      <c r="Z273" s="388" t="s">
        <v>250</v>
      </c>
      <c r="AA273" s="388" t="s">
        <v>322</v>
      </c>
      <c r="AB273" s="388" t="s">
        <v>191</v>
      </c>
      <c r="AC273" s="388" t="s">
        <v>184</v>
      </c>
      <c r="AD273" s="388" t="s">
        <v>193</v>
      </c>
      <c r="AE273" s="388" t="s">
        <v>1312</v>
      </c>
      <c r="AF273" s="388" t="s">
        <v>184</v>
      </c>
      <c r="AG273" s="388" t="s">
        <v>184</v>
      </c>
      <c r="AH273" s="388"/>
      <c r="AI273" s="388"/>
      <c r="AJ273" s="388"/>
      <c r="AK273" s="388"/>
      <c r="AL273" s="388"/>
      <c r="AM273" s="388"/>
      <c r="AN273" s="388"/>
      <c r="AO273" s="388"/>
      <c r="AP273" s="388"/>
      <c r="AQ273" s="388"/>
      <c r="AR273" s="388"/>
      <c r="AS273" s="388"/>
      <c r="AT273" s="388"/>
      <c r="AU273" s="388"/>
      <c r="AV273" s="388">
        <v>0</v>
      </c>
      <c r="AW273" s="388">
        <v>0</v>
      </c>
      <c r="AX273" s="388">
        <v>0</v>
      </c>
      <c r="AY273" s="388" t="s">
        <v>226</v>
      </c>
      <c r="AZ273" s="388" t="s">
        <v>215</v>
      </c>
      <c r="BA273" s="387">
        <v>0</v>
      </c>
      <c r="BB273" s="387"/>
      <c r="BC273" s="389"/>
    </row>
    <row r="274" s="27" customFormat="1" ht="93.75" hidden="1" spans="1:55">
      <c r="A274" s="98">
        <v>269</v>
      </c>
      <c r="B274" s="387" t="s">
        <v>107</v>
      </c>
      <c r="C274" s="387" t="s">
        <v>108</v>
      </c>
      <c r="D274" s="388" t="s">
        <v>242</v>
      </c>
      <c r="E274" s="387" t="s">
        <v>1307</v>
      </c>
      <c r="F274" s="387" t="s">
        <v>1308</v>
      </c>
      <c r="G274" s="388" t="s">
        <v>178</v>
      </c>
      <c r="H274" s="389" t="s">
        <v>179</v>
      </c>
      <c r="I274" s="388" t="s">
        <v>1322</v>
      </c>
      <c r="J274" s="387" t="s">
        <v>9</v>
      </c>
      <c r="K274" s="390" t="s">
        <v>1323</v>
      </c>
      <c r="L274" s="387">
        <v>1</v>
      </c>
      <c r="M274" s="388" t="s">
        <v>182</v>
      </c>
      <c r="N274" s="388" t="s">
        <v>183</v>
      </c>
      <c r="O274" s="387" t="s">
        <v>184</v>
      </c>
      <c r="P274" s="388" t="s">
        <v>184</v>
      </c>
      <c r="Q274" s="388" t="s">
        <v>184</v>
      </c>
      <c r="R274" s="388" t="s">
        <v>184</v>
      </c>
      <c r="S274" s="388" t="s">
        <v>1324</v>
      </c>
      <c r="T274" s="388" t="s">
        <v>1325</v>
      </c>
      <c r="U274" s="388" t="s">
        <v>184</v>
      </c>
      <c r="V274" s="388" t="s">
        <v>184</v>
      </c>
      <c r="W274" s="388" t="s">
        <v>184</v>
      </c>
      <c r="X274" s="388" t="s">
        <v>187</v>
      </c>
      <c r="Y274" s="388" t="s">
        <v>321</v>
      </c>
      <c r="Z274" s="388" t="s">
        <v>804</v>
      </c>
      <c r="AA274" s="388" t="s">
        <v>322</v>
      </c>
      <c r="AB274" s="388" t="s">
        <v>191</v>
      </c>
      <c r="AC274" s="388" t="s">
        <v>184</v>
      </c>
      <c r="AD274" s="388" t="s">
        <v>193</v>
      </c>
      <c r="AE274" s="388" t="s">
        <v>1312</v>
      </c>
      <c r="AF274" s="388" t="s">
        <v>184</v>
      </c>
      <c r="AG274" s="388" t="s">
        <v>184</v>
      </c>
      <c r="AH274" s="388"/>
      <c r="AI274" s="388"/>
      <c r="AJ274" s="388"/>
      <c r="AK274" s="388"/>
      <c r="AL274" s="388"/>
      <c r="AM274" s="388"/>
      <c r="AN274" s="388"/>
      <c r="AO274" s="388"/>
      <c r="AP274" s="388"/>
      <c r="AQ274" s="388"/>
      <c r="AR274" s="388"/>
      <c r="AS274" s="388"/>
      <c r="AT274" s="388"/>
      <c r="AU274" s="388"/>
      <c r="AV274" s="388">
        <v>1</v>
      </c>
      <c r="AW274" s="388">
        <v>0</v>
      </c>
      <c r="AX274" s="388">
        <v>1</v>
      </c>
      <c r="AY274" s="388" t="s">
        <v>226</v>
      </c>
      <c r="AZ274" s="388" t="s">
        <v>195</v>
      </c>
      <c r="BA274" s="387">
        <v>0</v>
      </c>
      <c r="BB274" s="387"/>
      <c r="BC274" s="389"/>
    </row>
    <row r="275" s="27" customFormat="1" ht="143" hidden="1" customHeight="1" spans="1:55">
      <c r="A275" s="98">
        <v>270</v>
      </c>
      <c r="B275" s="387" t="s">
        <v>107</v>
      </c>
      <c r="C275" s="387" t="s">
        <v>109</v>
      </c>
      <c r="D275" s="388" t="s">
        <v>242</v>
      </c>
      <c r="E275" s="387" t="s">
        <v>1326</v>
      </c>
      <c r="F275" s="387" t="s">
        <v>1327</v>
      </c>
      <c r="G275" s="388" t="s">
        <v>178</v>
      </c>
      <c r="H275" s="389" t="s">
        <v>179</v>
      </c>
      <c r="I275" s="388" t="s">
        <v>527</v>
      </c>
      <c r="J275" s="387" t="s">
        <v>10</v>
      </c>
      <c r="K275" s="390" t="s">
        <v>1328</v>
      </c>
      <c r="L275" s="387">
        <v>1</v>
      </c>
      <c r="M275" s="388" t="s">
        <v>182</v>
      </c>
      <c r="N275" s="388" t="s">
        <v>183</v>
      </c>
      <c r="O275" s="387" t="s">
        <v>184</v>
      </c>
      <c r="P275" s="388" t="s">
        <v>184</v>
      </c>
      <c r="Q275" s="388" t="s">
        <v>184</v>
      </c>
      <c r="R275" s="388" t="s">
        <v>184</v>
      </c>
      <c r="S275" s="388" t="s">
        <v>1310</v>
      </c>
      <c r="T275" s="388" t="s">
        <v>1311</v>
      </c>
      <c r="U275" s="388" t="s">
        <v>184</v>
      </c>
      <c r="V275" s="388" t="s">
        <v>184</v>
      </c>
      <c r="W275" s="388" t="s">
        <v>184</v>
      </c>
      <c r="X275" s="388" t="s">
        <v>187</v>
      </c>
      <c r="Y275" s="388" t="s">
        <v>321</v>
      </c>
      <c r="Z275" s="388" t="s">
        <v>531</v>
      </c>
      <c r="AA275" s="388" t="s">
        <v>322</v>
      </c>
      <c r="AB275" s="388" t="s">
        <v>191</v>
      </c>
      <c r="AC275" s="388" t="s">
        <v>184</v>
      </c>
      <c r="AD275" s="388" t="s">
        <v>193</v>
      </c>
      <c r="AE275" s="388" t="s">
        <v>1329</v>
      </c>
      <c r="AF275" s="388" t="s">
        <v>184</v>
      </c>
      <c r="AG275" s="388" t="s">
        <v>184</v>
      </c>
      <c r="AH275" s="388">
        <v>41.98</v>
      </c>
      <c r="AI275" s="388">
        <v>41.25</v>
      </c>
      <c r="AJ275" s="388">
        <v>107.22</v>
      </c>
      <c r="AK275" s="388">
        <v>65.97</v>
      </c>
      <c r="AL275" s="388" t="s">
        <v>226</v>
      </c>
      <c r="AM275" s="388">
        <v>-2.78</v>
      </c>
      <c r="AN275" s="388">
        <v>421.96</v>
      </c>
      <c r="AO275" s="388">
        <v>446</v>
      </c>
      <c r="AP275" s="388">
        <v>24.04</v>
      </c>
      <c r="AQ275" s="388" t="s">
        <v>228</v>
      </c>
      <c r="AR275" s="388">
        <v>116.16</v>
      </c>
      <c r="AS275" s="388">
        <v>138</v>
      </c>
      <c r="AT275" s="388">
        <v>21.84</v>
      </c>
      <c r="AU275" s="388" t="s">
        <v>226</v>
      </c>
      <c r="AV275" s="388">
        <v>0</v>
      </c>
      <c r="AW275" s="388">
        <v>0</v>
      </c>
      <c r="AX275" s="388">
        <v>0</v>
      </c>
      <c r="AY275" s="388" t="s">
        <v>228</v>
      </c>
      <c r="AZ275" s="388" t="s">
        <v>215</v>
      </c>
      <c r="BA275" s="387">
        <v>0</v>
      </c>
      <c r="BB275" s="387">
        <v>2</v>
      </c>
      <c r="BC275" s="389" t="s">
        <v>1330</v>
      </c>
    </row>
    <row r="276" s="27" customFormat="1" ht="148" hidden="1" customHeight="1" spans="1:55">
      <c r="A276" s="98">
        <v>271</v>
      </c>
      <c r="B276" s="387" t="s">
        <v>107</v>
      </c>
      <c r="C276" s="387" t="s">
        <v>109</v>
      </c>
      <c r="D276" s="388" t="s">
        <v>242</v>
      </c>
      <c r="E276" s="387" t="s">
        <v>1331</v>
      </c>
      <c r="F276" s="387" t="s">
        <v>1327</v>
      </c>
      <c r="G276" s="388" t="s">
        <v>178</v>
      </c>
      <c r="H276" s="389" t="s">
        <v>207</v>
      </c>
      <c r="I276" s="388" t="s">
        <v>1314</v>
      </c>
      <c r="J276" s="387" t="s">
        <v>9</v>
      </c>
      <c r="K276" s="390" t="s">
        <v>1332</v>
      </c>
      <c r="L276" s="387">
        <v>1</v>
      </c>
      <c r="M276" s="388" t="s">
        <v>182</v>
      </c>
      <c r="N276" s="388" t="s">
        <v>183</v>
      </c>
      <c r="O276" s="387" t="s">
        <v>184</v>
      </c>
      <c r="P276" s="388" t="s">
        <v>184</v>
      </c>
      <c r="Q276" s="388" t="s">
        <v>184</v>
      </c>
      <c r="R276" s="388" t="s">
        <v>184</v>
      </c>
      <c r="S276" s="388" t="s">
        <v>1333</v>
      </c>
      <c r="T276" s="388" t="s">
        <v>1334</v>
      </c>
      <c r="U276" s="388" t="s">
        <v>184</v>
      </c>
      <c r="V276" s="388" t="s">
        <v>184</v>
      </c>
      <c r="W276" s="388" t="s">
        <v>184</v>
      </c>
      <c r="X276" s="388" t="s">
        <v>187</v>
      </c>
      <c r="Y276" s="388" t="s">
        <v>321</v>
      </c>
      <c r="Z276" s="388" t="s">
        <v>250</v>
      </c>
      <c r="AA276" s="388" t="s">
        <v>322</v>
      </c>
      <c r="AB276" s="388" t="s">
        <v>191</v>
      </c>
      <c r="AC276" s="388" t="s">
        <v>184</v>
      </c>
      <c r="AD276" s="388" t="s">
        <v>193</v>
      </c>
      <c r="AE276" s="388" t="s">
        <v>1329</v>
      </c>
      <c r="AF276" s="388" t="s">
        <v>184</v>
      </c>
      <c r="AG276" s="388" t="s">
        <v>184</v>
      </c>
      <c r="AH276" s="388"/>
      <c r="AI276" s="388"/>
      <c r="AJ276" s="388"/>
      <c r="AK276" s="388"/>
      <c r="AL276" s="388"/>
      <c r="AM276" s="388"/>
      <c r="AN276" s="388"/>
      <c r="AO276" s="388"/>
      <c r="AP276" s="388"/>
      <c r="AQ276" s="388"/>
      <c r="AR276" s="388"/>
      <c r="AS276" s="388"/>
      <c r="AT276" s="388"/>
      <c r="AU276" s="388"/>
      <c r="AV276" s="388">
        <v>0</v>
      </c>
      <c r="AW276" s="388">
        <v>0</v>
      </c>
      <c r="AX276" s="388">
        <v>0</v>
      </c>
      <c r="AY276" s="388" t="s">
        <v>228</v>
      </c>
      <c r="AZ276" s="388" t="s">
        <v>215</v>
      </c>
      <c r="BA276" s="387">
        <v>1</v>
      </c>
      <c r="BB276" s="387"/>
      <c r="BC276" s="389"/>
    </row>
    <row r="277" s="27" customFormat="1" ht="262.5" hidden="1" spans="1:55">
      <c r="A277" s="98">
        <v>272</v>
      </c>
      <c r="B277" s="387" t="s">
        <v>107</v>
      </c>
      <c r="C277" s="387" t="s">
        <v>109</v>
      </c>
      <c r="D277" s="388" t="s">
        <v>242</v>
      </c>
      <c r="E277" s="387" t="s">
        <v>1335</v>
      </c>
      <c r="F277" s="387" t="s">
        <v>1327</v>
      </c>
      <c r="G277" s="388" t="s">
        <v>178</v>
      </c>
      <c r="H277" s="389" t="s">
        <v>207</v>
      </c>
      <c r="I277" s="388" t="s">
        <v>1318</v>
      </c>
      <c r="J277" s="387" t="s">
        <v>9</v>
      </c>
      <c r="K277" s="390" t="s">
        <v>1319</v>
      </c>
      <c r="L277" s="387">
        <v>1</v>
      </c>
      <c r="M277" s="388" t="s">
        <v>335</v>
      </c>
      <c r="N277" s="388" t="s">
        <v>187</v>
      </c>
      <c r="O277" s="387" t="s">
        <v>184</v>
      </c>
      <c r="P277" s="388" t="s">
        <v>184</v>
      </c>
      <c r="Q277" s="388" t="s">
        <v>184</v>
      </c>
      <c r="R277" s="388" t="s">
        <v>1336</v>
      </c>
      <c r="S277" s="388" t="s">
        <v>1337</v>
      </c>
      <c r="T277" s="388" t="s">
        <v>1321</v>
      </c>
      <c r="U277" s="388" t="s">
        <v>184</v>
      </c>
      <c r="V277" s="388" t="s">
        <v>184</v>
      </c>
      <c r="W277" s="388" t="s">
        <v>184</v>
      </c>
      <c r="X277" s="388" t="s">
        <v>187</v>
      </c>
      <c r="Y277" s="388" t="s">
        <v>187</v>
      </c>
      <c r="Z277" s="388" t="s">
        <v>184</v>
      </c>
      <c r="AA277" s="388" t="s">
        <v>322</v>
      </c>
      <c r="AB277" s="388" t="s">
        <v>191</v>
      </c>
      <c r="AC277" s="388" t="s">
        <v>184</v>
      </c>
      <c r="AD277" s="388" t="s">
        <v>193</v>
      </c>
      <c r="AE277" s="388" t="s">
        <v>1329</v>
      </c>
      <c r="AF277" s="388" t="s">
        <v>184</v>
      </c>
      <c r="AG277" s="388" t="s">
        <v>184</v>
      </c>
      <c r="AH277" s="388"/>
      <c r="AI277" s="388"/>
      <c r="AJ277" s="388"/>
      <c r="AK277" s="388"/>
      <c r="AL277" s="388"/>
      <c r="AM277" s="388"/>
      <c r="AN277" s="388"/>
      <c r="AO277" s="388"/>
      <c r="AP277" s="388"/>
      <c r="AQ277" s="388"/>
      <c r="AR277" s="388"/>
      <c r="AS277" s="388"/>
      <c r="AT277" s="388"/>
      <c r="AU277" s="388"/>
      <c r="AV277" s="388">
        <v>0</v>
      </c>
      <c r="AW277" s="388">
        <v>0</v>
      </c>
      <c r="AX277" s="388">
        <v>0</v>
      </c>
      <c r="AY277" s="388" t="s">
        <v>228</v>
      </c>
      <c r="AZ277" s="388" t="s">
        <v>215</v>
      </c>
      <c r="BA277" s="387">
        <v>1</v>
      </c>
      <c r="BB277" s="387"/>
      <c r="BC277" s="389"/>
    </row>
    <row r="278" s="27" customFormat="1" ht="206" hidden="1" customHeight="1" spans="1:55">
      <c r="A278" s="98">
        <v>273</v>
      </c>
      <c r="B278" s="387" t="s">
        <v>107</v>
      </c>
      <c r="C278" s="387" t="s">
        <v>110</v>
      </c>
      <c r="D278" s="388" t="s">
        <v>242</v>
      </c>
      <c r="E278" s="387" t="s">
        <v>1338</v>
      </c>
      <c r="F278" s="387" t="s">
        <v>1339</v>
      </c>
      <c r="G278" s="388" t="s">
        <v>197</v>
      </c>
      <c r="H278" s="389" t="s">
        <v>245</v>
      </c>
      <c r="I278" s="387" t="s">
        <v>794</v>
      </c>
      <c r="J278" s="387" t="s">
        <v>10</v>
      </c>
      <c r="K278" s="390" t="s">
        <v>1340</v>
      </c>
      <c r="L278" s="387">
        <v>1</v>
      </c>
      <c r="M278" s="388" t="s">
        <v>182</v>
      </c>
      <c r="N278" s="388" t="s">
        <v>183</v>
      </c>
      <c r="O278" s="387" t="s">
        <v>184</v>
      </c>
      <c r="P278" s="388" t="s">
        <v>1341</v>
      </c>
      <c r="Q278" s="388" t="s">
        <v>1342</v>
      </c>
      <c r="R278" s="388" t="s">
        <v>184</v>
      </c>
      <c r="S278" s="388" t="s">
        <v>1343</v>
      </c>
      <c r="T278" s="388" t="s">
        <v>1342</v>
      </c>
      <c r="U278" s="388" t="s">
        <v>184</v>
      </c>
      <c r="V278" s="388" t="s">
        <v>184</v>
      </c>
      <c r="W278" s="388" t="s">
        <v>184</v>
      </c>
      <c r="X278" s="388" t="s">
        <v>187</v>
      </c>
      <c r="Y278" s="388" t="s">
        <v>321</v>
      </c>
      <c r="Z278" s="388" t="s">
        <v>1344</v>
      </c>
      <c r="AA278" s="388" t="s">
        <v>322</v>
      </c>
      <c r="AB278" s="388" t="s">
        <v>191</v>
      </c>
      <c r="AC278" s="388" t="s">
        <v>184</v>
      </c>
      <c r="AD278" s="388" t="s">
        <v>193</v>
      </c>
      <c r="AE278" s="388" t="s">
        <v>1345</v>
      </c>
      <c r="AF278" s="388" t="s">
        <v>184</v>
      </c>
      <c r="AG278" s="391" t="s">
        <v>1269</v>
      </c>
      <c r="AH278" s="388">
        <v>29.23</v>
      </c>
      <c r="AI278" s="388">
        <v>31.67</v>
      </c>
      <c r="AJ278" s="388">
        <v>30.75</v>
      </c>
      <c r="AK278" s="388">
        <v>-0.920000000000002</v>
      </c>
      <c r="AL278" s="388" t="s">
        <v>228</v>
      </c>
      <c r="AM278" s="388">
        <v>13.41</v>
      </c>
      <c r="AN278" s="388">
        <v>137.87</v>
      </c>
      <c r="AO278" s="388">
        <v>166</v>
      </c>
      <c r="AP278" s="388">
        <v>28.13</v>
      </c>
      <c r="AQ278" s="388" t="s">
        <v>228</v>
      </c>
      <c r="AR278" s="388">
        <v>29.15</v>
      </c>
      <c r="AS278" s="388">
        <v>31</v>
      </c>
      <c r="AT278" s="388">
        <v>1.85</v>
      </c>
      <c r="AU278" s="388" t="s">
        <v>226</v>
      </c>
      <c r="AV278" s="388">
        <v>1</v>
      </c>
      <c r="AW278" s="388">
        <v>0</v>
      </c>
      <c r="AX278" s="388">
        <v>1</v>
      </c>
      <c r="AY278" s="388" t="s">
        <v>226</v>
      </c>
      <c r="AZ278" s="388" t="s">
        <v>195</v>
      </c>
      <c r="BA278" s="387">
        <v>1</v>
      </c>
      <c r="BB278" s="388">
        <v>1</v>
      </c>
      <c r="BC278" s="392" t="s">
        <v>1346</v>
      </c>
    </row>
    <row r="279" s="27" customFormat="1" ht="151" hidden="1" customHeight="1" spans="1:55">
      <c r="A279" s="98">
        <v>274</v>
      </c>
      <c r="B279" s="387" t="s">
        <v>107</v>
      </c>
      <c r="C279" s="387" t="s">
        <v>110</v>
      </c>
      <c r="D279" s="388" t="s">
        <v>242</v>
      </c>
      <c r="E279" s="387" t="s">
        <v>1338</v>
      </c>
      <c r="F279" s="387" t="s">
        <v>1339</v>
      </c>
      <c r="G279" s="388" t="s">
        <v>178</v>
      </c>
      <c r="H279" s="387" t="s">
        <v>179</v>
      </c>
      <c r="I279" s="388" t="s">
        <v>527</v>
      </c>
      <c r="J279" s="387" t="s">
        <v>10</v>
      </c>
      <c r="K279" s="390" t="s">
        <v>1328</v>
      </c>
      <c r="L279" s="387">
        <v>1</v>
      </c>
      <c r="M279" s="388" t="s">
        <v>182</v>
      </c>
      <c r="N279" s="388" t="s">
        <v>183</v>
      </c>
      <c r="O279" s="387" t="s">
        <v>184</v>
      </c>
      <c r="P279" s="388" t="s">
        <v>184</v>
      </c>
      <c r="Q279" s="388" t="s">
        <v>184</v>
      </c>
      <c r="R279" s="388" t="s">
        <v>184</v>
      </c>
      <c r="S279" s="388" t="s">
        <v>1310</v>
      </c>
      <c r="T279" s="388" t="s">
        <v>1347</v>
      </c>
      <c r="U279" s="388" t="s">
        <v>184</v>
      </c>
      <c r="V279" s="388" t="s">
        <v>184</v>
      </c>
      <c r="W279" s="388" t="s">
        <v>184</v>
      </c>
      <c r="X279" s="388" t="s">
        <v>187</v>
      </c>
      <c r="Y279" s="388" t="s">
        <v>321</v>
      </c>
      <c r="Z279" s="388" t="s">
        <v>531</v>
      </c>
      <c r="AA279" s="388" t="s">
        <v>322</v>
      </c>
      <c r="AB279" s="388" t="s">
        <v>191</v>
      </c>
      <c r="AC279" s="388" t="s">
        <v>184</v>
      </c>
      <c r="AD279" s="388" t="s">
        <v>193</v>
      </c>
      <c r="AE279" s="388" t="s">
        <v>1345</v>
      </c>
      <c r="AF279" s="388" t="s">
        <v>184</v>
      </c>
      <c r="AG279" s="388" t="s">
        <v>184</v>
      </c>
      <c r="AH279" s="388"/>
      <c r="AI279" s="388"/>
      <c r="AJ279" s="388"/>
      <c r="AK279" s="388"/>
      <c r="AL279" s="388"/>
      <c r="AM279" s="388"/>
      <c r="AN279" s="388"/>
      <c r="AO279" s="388"/>
      <c r="AP279" s="388"/>
      <c r="AQ279" s="388"/>
      <c r="AR279" s="388"/>
      <c r="AS279" s="388"/>
      <c r="AT279" s="388"/>
      <c r="AU279" s="388"/>
      <c r="AV279" s="388">
        <v>1</v>
      </c>
      <c r="AW279" s="388">
        <v>0</v>
      </c>
      <c r="AX279" s="388">
        <v>1</v>
      </c>
      <c r="AY279" s="388" t="s">
        <v>226</v>
      </c>
      <c r="AZ279" s="388" t="s">
        <v>195</v>
      </c>
      <c r="BA279" s="387">
        <v>0</v>
      </c>
      <c r="BB279" s="388"/>
      <c r="BC279" s="392"/>
    </row>
    <row r="280" s="27" customFormat="1" ht="200" hidden="1" customHeight="1" spans="1:55">
      <c r="A280" s="98">
        <v>275</v>
      </c>
      <c r="B280" s="387" t="s">
        <v>107</v>
      </c>
      <c r="C280" s="387" t="s">
        <v>110</v>
      </c>
      <c r="D280" s="388" t="s">
        <v>242</v>
      </c>
      <c r="E280" s="387" t="s">
        <v>1338</v>
      </c>
      <c r="F280" s="387" t="s">
        <v>1339</v>
      </c>
      <c r="G280" s="388" t="s">
        <v>178</v>
      </c>
      <c r="H280" s="387" t="s">
        <v>207</v>
      </c>
      <c r="I280" s="388" t="s">
        <v>1318</v>
      </c>
      <c r="J280" s="387" t="s">
        <v>9</v>
      </c>
      <c r="K280" s="390" t="s">
        <v>1319</v>
      </c>
      <c r="L280" s="387">
        <v>1</v>
      </c>
      <c r="M280" s="388" t="s">
        <v>335</v>
      </c>
      <c r="N280" s="388" t="s">
        <v>187</v>
      </c>
      <c r="O280" s="387" t="s">
        <v>184</v>
      </c>
      <c r="P280" s="388" t="s">
        <v>184</v>
      </c>
      <c r="Q280" s="388" t="s">
        <v>184</v>
      </c>
      <c r="R280" s="388" t="s">
        <v>1348</v>
      </c>
      <c r="S280" s="388" t="s">
        <v>1349</v>
      </c>
      <c r="T280" s="388" t="s">
        <v>1321</v>
      </c>
      <c r="U280" s="388" t="s">
        <v>184</v>
      </c>
      <c r="V280" s="388" t="s">
        <v>184</v>
      </c>
      <c r="W280" s="388" t="s">
        <v>184</v>
      </c>
      <c r="X280" s="388" t="s">
        <v>187</v>
      </c>
      <c r="Y280" s="388" t="s">
        <v>187</v>
      </c>
      <c r="Z280" s="388" t="s">
        <v>184</v>
      </c>
      <c r="AA280" s="388" t="s">
        <v>322</v>
      </c>
      <c r="AB280" s="388" t="s">
        <v>191</v>
      </c>
      <c r="AC280" s="388" t="s">
        <v>184</v>
      </c>
      <c r="AD280" s="388" t="s">
        <v>193</v>
      </c>
      <c r="AE280" s="388" t="s">
        <v>1345</v>
      </c>
      <c r="AF280" s="388" t="s">
        <v>184</v>
      </c>
      <c r="AG280" s="388" t="s">
        <v>184</v>
      </c>
      <c r="AH280" s="388"/>
      <c r="AI280" s="388"/>
      <c r="AJ280" s="388"/>
      <c r="AK280" s="388"/>
      <c r="AL280" s="388"/>
      <c r="AM280" s="388"/>
      <c r="AN280" s="388"/>
      <c r="AO280" s="388"/>
      <c r="AP280" s="388"/>
      <c r="AQ280" s="388"/>
      <c r="AR280" s="388"/>
      <c r="AS280" s="388"/>
      <c r="AT280" s="388"/>
      <c r="AU280" s="388"/>
      <c r="AV280" s="388">
        <v>0</v>
      </c>
      <c r="AW280" s="388">
        <v>0</v>
      </c>
      <c r="AX280" s="388">
        <v>0</v>
      </c>
      <c r="AY280" s="388" t="s">
        <v>228</v>
      </c>
      <c r="AZ280" s="388" t="s">
        <v>195</v>
      </c>
      <c r="BA280" s="387">
        <v>0</v>
      </c>
      <c r="BB280" s="388"/>
      <c r="BC280" s="392"/>
    </row>
    <row r="281" s="27" customFormat="1" ht="79" hidden="1" customHeight="1" spans="1:55">
      <c r="A281" s="98">
        <v>276</v>
      </c>
      <c r="B281" s="393" t="s">
        <v>107</v>
      </c>
      <c r="C281" s="393" t="s">
        <v>111</v>
      </c>
      <c r="D281" s="393" t="s">
        <v>242</v>
      </c>
      <c r="E281" s="393" t="s">
        <v>1350</v>
      </c>
      <c r="F281" s="393" t="s">
        <v>1351</v>
      </c>
      <c r="G281" s="393" t="s">
        <v>197</v>
      </c>
      <c r="H281" s="393" t="s">
        <v>1172</v>
      </c>
      <c r="I281" s="394" t="s">
        <v>794</v>
      </c>
      <c r="J281" s="387" t="s">
        <v>10</v>
      </c>
      <c r="K281" s="395" t="s">
        <v>1352</v>
      </c>
      <c r="L281" s="393">
        <v>1</v>
      </c>
      <c r="M281" s="393" t="s">
        <v>182</v>
      </c>
      <c r="N281" s="393" t="s">
        <v>183</v>
      </c>
      <c r="O281" s="393" t="s">
        <v>184</v>
      </c>
      <c r="P281" s="396" t="s">
        <v>1343</v>
      </c>
      <c r="Q281" s="393" t="s">
        <v>1342</v>
      </c>
      <c r="R281" s="396" t="s">
        <v>184</v>
      </c>
      <c r="S281" s="396" t="s">
        <v>1341</v>
      </c>
      <c r="T281" s="396" t="s">
        <v>1342</v>
      </c>
      <c r="U281" s="396" t="s">
        <v>184</v>
      </c>
      <c r="V281" s="396" t="s">
        <v>184</v>
      </c>
      <c r="W281" s="396" t="s">
        <v>184</v>
      </c>
      <c r="X281" s="396" t="s">
        <v>187</v>
      </c>
      <c r="Y281" s="396" t="s">
        <v>321</v>
      </c>
      <c r="Z281" s="396" t="s">
        <v>1344</v>
      </c>
      <c r="AA281" s="396" t="s">
        <v>322</v>
      </c>
      <c r="AB281" s="396" t="s">
        <v>191</v>
      </c>
      <c r="AC281" s="396" t="s">
        <v>184</v>
      </c>
      <c r="AD281" s="396" t="s">
        <v>193</v>
      </c>
      <c r="AE281" s="396" t="s">
        <v>1353</v>
      </c>
      <c r="AF281" s="393" t="s">
        <v>184</v>
      </c>
      <c r="AG281" s="395" t="s">
        <v>1269</v>
      </c>
      <c r="AH281" s="396" t="s">
        <v>184</v>
      </c>
      <c r="AI281" s="396" t="s">
        <v>184</v>
      </c>
      <c r="AJ281" s="396" t="s">
        <v>184</v>
      </c>
      <c r="AK281" s="396" t="s">
        <v>184</v>
      </c>
      <c r="AL281" s="396" t="s">
        <v>184</v>
      </c>
      <c r="AM281" s="396" t="s">
        <v>184</v>
      </c>
      <c r="AN281" s="396" t="s">
        <v>184</v>
      </c>
      <c r="AO281" s="396" t="s">
        <v>184</v>
      </c>
      <c r="AP281" s="396" t="s">
        <v>184</v>
      </c>
      <c r="AQ281" s="396" t="s">
        <v>184</v>
      </c>
      <c r="AR281" s="396" t="s">
        <v>184</v>
      </c>
      <c r="AS281" s="396" t="s">
        <v>184</v>
      </c>
      <c r="AT281" s="396" t="s">
        <v>184</v>
      </c>
      <c r="AU281" s="396" t="s">
        <v>184</v>
      </c>
      <c r="AV281" s="396">
        <v>0</v>
      </c>
      <c r="AW281" s="396">
        <v>0</v>
      </c>
      <c r="AX281" s="396">
        <v>0</v>
      </c>
      <c r="AY281" s="396" t="s">
        <v>228</v>
      </c>
      <c r="AZ281" s="396" t="s">
        <v>215</v>
      </c>
      <c r="BA281" s="387">
        <v>1</v>
      </c>
      <c r="BB281" s="387">
        <v>5</v>
      </c>
      <c r="BC281" s="389" t="s">
        <v>1354</v>
      </c>
    </row>
    <row r="282" s="27" customFormat="1" ht="64" hidden="1" customHeight="1" spans="1:55">
      <c r="A282" s="98">
        <v>277</v>
      </c>
      <c r="B282" s="387" t="s">
        <v>107</v>
      </c>
      <c r="C282" s="387" t="s">
        <v>111</v>
      </c>
      <c r="D282" s="388" t="s">
        <v>242</v>
      </c>
      <c r="E282" s="387" t="s">
        <v>1350</v>
      </c>
      <c r="F282" s="387" t="s">
        <v>1351</v>
      </c>
      <c r="G282" s="388" t="s">
        <v>197</v>
      </c>
      <c r="H282" s="387" t="s">
        <v>179</v>
      </c>
      <c r="I282" s="388" t="s">
        <v>527</v>
      </c>
      <c r="J282" s="387" t="s">
        <v>9</v>
      </c>
      <c r="K282" s="390" t="s">
        <v>1355</v>
      </c>
      <c r="L282" s="387">
        <v>1</v>
      </c>
      <c r="M282" s="388" t="s">
        <v>182</v>
      </c>
      <c r="N282" s="388" t="s">
        <v>183</v>
      </c>
      <c r="O282" s="387" t="s">
        <v>184</v>
      </c>
      <c r="P282" s="392" t="s">
        <v>1356</v>
      </c>
      <c r="Q282" s="388" t="s">
        <v>1357</v>
      </c>
      <c r="R282" s="392" t="s">
        <v>184</v>
      </c>
      <c r="S282" s="392" t="s">
        <v>1356</v>
      </c>
      <c r="T282" s="392" t="s">
        <v>1357</v>
      </c>
      <c r="U282" s="392" t="s">
        <v>184</v>
      </c>
      <c r="V282" s="392" t="s">
        <v>184</v>
      </c>
      <c r="W282" s="392" t="s">
        <v>184</v>
      </c>
      <c r="X282" s="392" t="s">
        <v>187</v>
      </c>
      <c r="Y282" s="392" t="s">
        <v>321</v>
      </c>
      <c r="Z282" s="116" t="s">
        <v>240</v>
      </c>
      <c r="AA282" s="392" t="s">
        <v>322</v>
      </c>
      <c r="AB282" s="392" t="s">
        <v>191</v>
      </c>
      <c r="AC282" s="392" t="s">
        <v>184</v>
      </c>
      <c r="AD282" s="392" t="s">
        <v>193</v>
      </c>
      <c r="AE282" s="392" t="s">
        <v>1353</v>
      </c>
      <c r="AF282" s="388" t="s">
        <v>184</v>
      </c>
      <c r="AG282" s="391" t="s">
        <v>1269</v>
      </c>
      <c r="AH282" s="392"/>
      <c r="AI282" s="392"/>
      <c r="AJ282" s="392"/>
      <c r="AK282" s="392"/>
      <c r="AL282" s="392"/>
      <c r="AM282" s="392"/>
      <c r="AN282" s="392"/>
      <c r="AO282" s="392"/>
      <c r="AP282" s="392"/>
      <c r="AQ282" s="392"/>
      <c r="AR282" s="392"/>
      <c r="AS282" s="392"/>
      <c r="AT282" s="392"/>
      <c r="AU282" s="392"/>
      <c r="AV282" s="392">
        <v>0</v>
      </c>
      <c r="AW282" s="392">
        <v>0</v>
      </c>
      <c r="AX282" s="392">
        <v>0</v>
      </c>
      <c r="AY282" s="392" t="s">
        <v>228</v>
      </c>
      <c r="AZ282" s="392" t="s">
        <v>215</v>
      </c>
      <c r="BA282" s="387">
        <v>1</v>
      </c>
      <c r="BB282" s="387"/>
      <c r="BC282" s="389"/>
    </row>
    <row r="283" s="27" customFormat="1" ht="112.5" hidden="1" spans="1:55">
      <c r="A283" s="98">
        <v>278</v>
      </c>
      <c r="B283" s="387" t="s">
        <v>107</v>
      </c>
      <c r="C283" s="387" t="s">
        <v>111</v>
      </c>
      <c r="D283" s="388" t="s">
        <v>242</v>
      </c>
      <c r="E283" s="387" t="s">
        <v>1350</v>
      </c>
      <c r="F283" s="387" t="s">
        <v>1351</v>
      </c>
      <c r="G283" s="388" t="s">
        <v>178</v>
      </c>
      <c r="H283" s="387" t="s">
        <v>179</v>
      </c>
      <c r="I283" s="388" t="s">
        <v>527</v>
      </c>
      <c r="J283" s="387" t="s">
        <v>10</v>
      </c>
      <c r="K283" s="390" t="s">
        <v>1358</v>
      </c>
      <c r="L283" s="387">
        <v>1</v>
      </c>
      <c r="M283" s="388" t="s">
        <v>182</v>
      </c>
      <c r="N283" s="388" t="s">
        <v>183</v>
      </c>
      <c r="O283" s="387" t="s">
        <v>184</v>
      </c>
      <c r="P283" s="388" t="s">
        <v>184</v>
      </c>
      <c r="Q283" s="388" t="s">
        <v>184</v>
      </c>
      <c r="R283" s="388" t="s">
        <v>184</v>
      </c>
      <c r="S283" s="388" t="s">
        <v>1310</v>
      </c>
      <c r="T283" s="388" t="s">
        <v>1359</v>
      </c>
      <c r="U283" s="388" t="s">
        <v>184</v>
      </c>
      <c r="V283" s="388" t="s">
        <v>184</v>
      </c>
      <c r="W283" s="388" t="s">
        <v>184</v>
      </c>
      <c r="X283" s="388" t="s">
        <v>212</v>
      </c>
      <c r="Y283" s="388" t="s">
        <v>321</v>
      </c>
      <c r="Z283" s="388" t="s">
        <v>531</v>
      </c>
      <c r="AA283" s="388" t="s">
        <v>322</v>
      </c>
      <c r="AB283" s="388" t="s">
        <v>191</v>
      </c>
      <c r="AC283" s="388" t="s">
        <v>184</v>
      </c>
      <c r="AD283" s="388" t="s">
        <v>193</v>
      </c>
      <c r="AE283" s="388" t="s">
        <v>1353</v>
      </c>
      <c r="AF283" s="388" t="s">
        <v>184</v>
      </c>
      <c r="AG283" s="388" t="s">
        <v>184</v>
      </c>
      <c r="AH283" s="388"/>
      <c r="AI283" s="388"/>
      <c r="AJ283" s="388"/>
      <c r="AK283" s="388"/>
      <c r="AL283" s="388"/>
      <c r="AM283" s="388"/>
      <c r="AN283" s="388"/>
      <c r="AO283" s="388"/>
      <c r="AP283" s="388"/>
      <c r="AQ283" s="388"/>
      <c r="AR283" s="388"/>
      <c r="AS283" s="388"/>
      <c r="AT283" s="388"/>
      <c r="AU283" s="388"/>
      <c r="AV283" s="388">
        <v>0</v>
      </c>
      <c r="AW283" s="388">
        <v>0</v>
      </c>
      <c r="AX283" s="388">
        <v>0</v>
      </c>
      <c r="AY283" s="388" t="s">
        <v>228</v>
      </c>
      <c r="AZ283" s="388" t="s">
        <v>215</v>
      </c>
      <c r="BA283" s="387">
        <v>1</v>
      </c>
      <c r="BB283" s="387"/>
      <c r="BC283" s="389"/>
    </row>
    <row r="284" s="27" customFormat="1" ht="71" hidden="1" customHeight="1" spans="1:55">
      <c r="A284" s="98">
        <v>279</v>
      </c>
      <c r="B284" s="387" t="s">
        <v>107</v>
      </c>
      <c r="C284" s="387" t="s">
        <v>111</v>
      </c>
      <c r="D284" s="388" t="s">
        <v>242</v>
      </c>
      <c r="E284" s="387" t="s">
        <v>1350</v>
      </c>
      <c r="F284" s="387" t="s">
        <v>1351</v>
      </c>
      <c r="G284" s="388" t="s">
        <v>178</v>
      </c>
      <c r="H284" s="387" t="s">
        <v>207</v>
      </c>
      <c r="I284" s="388" t="s">
        <v>1318</v>
      </c>
      <c r="J284" s="387" t="s">
        <v>9</v>
      </c>
      <c r="K284" s="390" t="s">
        <v>1319</v>
      </c>
      <c r="L284" s="387">
        <v>1</v>
      </c>
      <c r="M284" s="388" t="s">
        <v>335</v>
      </c>
      <c r="N284" s="388" t="s">
        <v>187</v>
      </c>
      <c r="O284" s="387" t="s">
        <v>184</v>
      </c>
      <c r="P284" s="388" t="s">
        <v>184</v>
      </c>
      <c r="Q284" s="388" t="s">
        <v>184</v>
      </c>
      <c r="R284" s="388" t="s">
        <v>1360</v>
      </c>
      <c r="S284" s="388" t="s">
        <v>1337</v>
      </c>
      <c r="T284" s="388" t="s">
        <v>1321</v>
      </c>
      <c r="U284" s="388" t="s">
        <v>184</v>
      </c>
      <c r="V284" s="388" t="s">
        <v>184</v>
      </c>
      <c r="W284" s="388" t="s">
        <v>184</v>
      </c>
      <c r="X284" s="388" t="s">
        <v>187</v>
      </c>
      <c r="Y284" s="388" t="s">
        <v>187</v>
      </c>
      <c r="Z284" s="388" t="s">
        <v>184</v>
      </c>
      <c r="AA284" s="388" t="s">
        <v>322</v>
      </c>
      <c r="AB284" s="388" t="s">
        <v>191</v>
      </c>
      <c r="AC284" s="388" t="s">
        <v>184</v>
      </c>
      <c r="AD284" s="388" t="s">
        <v>193</v>
      </c>
      <c r="AE284" s="388" t="s">
        <v>1353</v>
      </c>
      <c r="AF284" s="388" t="s">
        <v>184</v>
      </c>
      <c r="AG284" s="388" t="s">
        <v>184</v>
      </c>
      <c r="AH284" s="388"/>
      <c r="AI284" s="388"/>
      <c r="AJ284" s="388"/>
      <c r="AK284" s="388"/>
      <c r="AL284" s="388"/>
      <c r="AM284" s="388"/>
      <c r="AN284" s="388"/>
      <c r="AO284" s="388"/>
      <c r="AP284" s="388"/>
      <c r="AQ284" s="388"/>
      <c r="AR284" s="388"/>
      <c r="AS284" s="388"/>
      <c r="AT284" s="388"/>
      <c r="AU284" s="388"/>
      <c r="AV284" s="388">
        <v>0</v>
      </c>
      <c r="AW284" s="388">
        <v>0</v>
      </c>
      <c r="AX284" s="388">
        <v>0</v>
      </c>
      <c r="AY284" s="388" t="s">
        <v>228</v>
      </c>
      <c r="AZ284" s="388" t="s">
        <v>215</v>
      </c>
      <c r="BA284" s="387">
        <v>1</v>
      </c>
      <c r="BB284" s="387"/>
      <c r="BC284" s="389"/>
    </row>
    <row r="285" s="27" customFormat="1" ht="81" hidden="1" customHeight="1" spans="1:55">
      <c r="A285" s="98">
        <v>280</v>
      </c>
      <c r="B285" s="387" t="s">
        <v>107</v>
      </c>
      <c r="C285" s="387" t="s">
        <v>111</v>
      </c>
      <c r="D285" s="388" t="s">
        <v>242</v>
      </c>
      <c r="E285" s="387" t="s">
        <v>1350</v>
      </c>
      <c r="F285" s="387" t="s">
        <v>1351</v>
      </c>
      <c r="G285" s="388" t="s">
        <v>178</v>
      </c>
      <c r="H285" s="387" t="s">
        <v>207</v>
      </c>
      <c r="I285" s="388" t="s">
        <v>1314</v>
      </c>
      <c r="J285" s="387" t="s">
        <v>9</v>
      </c>
      <c r="K285" s="390" t="s">
        <v>1332</v>
      </c>
      <c r="L285" s="387">
        <v>1</v>
      </c>
      <c r="M285" s="388" t="s">
        <v>182</v>
      </c>
      <c r="N285" s="388" t="s">
        <v>183</v>
      </c>
      <c r="O285" s="387" t="s">
        <v>184</v>
      </c>
      <c r="P285" s="388" t="s">
        <v>184</v>
      </c>
      <c r="Q285" s="388" t="s">
        <v>184</v>
      </c>
      <c r="R285" s="388" t="s">
        <v>184</v>
      </c>
      <c r="S285" s="388" t="s">
        <v>1361</v>
      </c>
      <c r="T285" s="388" t="s">
        <v>1362</v>
      </c>
      <c r="U285" s="388" t="s">
        <v>184</v>
      </c>
      <c r="V285" s="388" t="s">
        <v>184</v>
      </c>
      <c r="W285" s="388" t="s">
        <v>184</v>
      </c>
      <c r="X285" s="388" t="s">
        <v>187</v>
      </c>
      <c r="Y285" s="388" t="s">
        <v>321</v>
      </c>
      <c r="Z285" s="388" t="s">
        <v>250</v>
      </c>
      <c r="AA285" s="388" t="s">
        <v>322</v>
      </c>
      <c r="AB285" s="388" t="s">
        <v>191</v>
      </c>
      <c r="AC285" s="388" t="s">
        <v>184</v>
      </c>
      <c r="AD285" s="388" t="s">
        <v>193</v>
      </c>
      <c r="AE285" s="388" t="s">
        <v>1353</v>
      </c>
      <c r="AF285" s="388" t="s">
        <v>184</v>
      </c>
      <c r="AG285" s="388" t="s">
        <v>184</v>
      </c>
      <c r="AH285" s="388"/>
      <c r="AI285" s="388"/>
      <c r="AJ285" s="388"/>
      <c r="AK285" s="388"/>
      <c r="AL285" s="388"/>
      <c r="AM285" s="388"/>
      <c r="AN285" s="388"/>
      <c r="AO285" s="388"/>
      <c r="AP285" s="388"/>
      <c r="AQ285" s="388"/>
      <c r="AR285" s="388"/>
      <c r="AS285" s="388"/>
      <c r="AT285" s="388"/>
      <c r="AU285" s="388"/>
      <c r="AV285" s="388">
        <v>0</v>
      </c>
      <c r="AW285" s="388">
        <v>0</v>
      </c>
      <c r="AX285" s="388">
        <v>0</v>
      </c>
      <c r="AY285" s="388" t="s">
        <v>228</v>
      </c>
      <c r="AZ285" s="388" t="s">
        <v>215</v>
      </c>
      <c r="BA285" s="387">
        <v>1</v>
      </c>
      <c r="BB285" s="387"/>
      <c r="BC285" s="389"/>
    </row>
    <row r="286" s="33" customFormat="1" ht="93.75" hidden="1" spans="1:55">
      <c r="A286" s="98">
        <v>281</v>
      </c>
      <c r="B286" s="238" t="s">
        <v>107</v>
      </c>
      <c r="C286" s="285" t="s">
        <v>20</v>
      </c>
      <c r="D286" s="285"/>
      <c r="E286" s="118" t="s">
        <v>184</v>
      </c>
      <c r="F286" s="118" t="s">
        <v>184</v>
      </c>
      <c r="G286" s="118" t="s">
        <v>184</v>
      </c>
      <c r="H286" s="118" t="s">
        <v>184</v>
      </c>
      <c r="I286" s="104" t="s">
        <v>184</v>
      </c>
      <c r="J286" s="118" t="s">
        <v>184</v>
      </c>
      <c r="K286" s="117" t="s">
        <v>184</v>
      </c>
      <c r="L286" s="285">
        <f>SUM(L271:L285)</f>
        <v>15</v>
      </c>
      <c r="M286" s="108" t="s">
        <v>184</v>
      </c>
      <c r="N286" s="108" t="s">
        <v>184</v>
      </c>
      <c r="O286" s="107" t="s">
        <v>184</v>
      </c>
      <c r="P286" s="118" t="s">
        <v>184</v>
      </c>
      <c r="Q286" s="118" t="s">
        <v>184</v>
      </c>
      <c r="R286" s="118" t="s">
        <v>184</v>
      </c>
      <c r="S286" s="118" t="s">
        <v>184</v>
      </c>
      <c r="T286" s="118" t="s">
        <v>184</v>
      </c>
      <c r="U286" s="118" t="s">
        <v>184</v>
      </c>
      <c r="V286" s="118" t="s">
        <v>184</v>
      </c>
      <c r="W286" s="118" t="s">
        <v>184</v>
      </c>
      <c r="X286" s="118" t="s">
        <v>184</v>
      </c>
      <c r="Y286" s="118" t="s">
        <v>184</v>
      </c>
      <c r="Z286" s="118" t="s">
        <v>184</v>
      </c>
      <c r="AA286" s="118" t="s">
        <v>184</v>
      </c>
      <c r="AB286" s="118" t="s">
        <v>184</v>
      </c>
      <c r="AC286" s="118" t="s">
        <v>184</v>
      </c>
      <c r="AD286" s="118" t="s">
        <v>184</v>
      </c>
      <c r="AE286" s="118" t="s">
        <v>184</v>
      </c>
      <c r="AF286" s="118" t="s">
        <v>184</v>
      </c>
      <c r="AG286" s="118" t="s">
        <v>184</v>
      </c>
      <c r="AH286" s="118" t="s">
        <v>184</v>
      </c>
      <c r="AI286" s="118" t="s">
        <v>184</v>
      </c>
      <c r="AJ286" s="118" t="s">
        <v>184</v>
      </c>
      <c r="AK286" s="118" t="s">
        <v>184</v>
      </c>
      <c r="AL286" s="118" t="s">
        <v>184</v>
      </c>
      <c r="AM286" s="118" t="s">
        <v>184</v>
      </c>
      <c r="AN286" s="118" t="s">
        <v>184</v>
      </c>
      <c r="AO286" s="118" t="s">
        <v>184</v>
      </c>
      <c r="AP286" s="118" t="s">
        <v>184</v>
      </c>
      <c r="AQ286" s="118" t="s">
        <v>184</v>
      </c>
      <c r="AR286" s="118" t="s">
        <v>184</v>
      </c>
      <c r="AS286" s="118" t="s">
        <v>184</v>
      </c>
      <c r="AT286" s="118" t="s">
        <v>184</v>
      </c>
      <c r="AU286" s="118" t="s">
        <v>184</v>
      </c>
      <c r="AV286" s="118" t="s">
        <v>184</v>
      </c>
      <c r="AW286" s="118" t="s">
        <v>184</v>
      </c>
      <c r="AX286" s="118" t="s">
        <v>184</v>
      </c>
      <c r="AY286" s="118" t="s">
        <v>184</v>
      </c>
      <c r="AZ286" s="118" t="s">
        <v>184</v>
      </c>
      <c r="BA286" s="285">
        <f>SUM(BA271:BA285)</f>
        <v>9</v>
      </c>
      <c r="BB286" s="285">
        <f>SUM(BB271:BB285)</f>
        <v>9</v>
      </c>
      <c r="BC286" s="126"/>
    </row>
    <row r="287" s="33" customFormat="1" ht="93.75" hidden="1" spans="1:55">
      <c r="A287" s="98">
        <v>282</v>
      </c>
      <c r="B287" s="238" t="s">
        <v>107</v>
      </c>
      <c r="C287" s="285" t="s">
        <v>21</v>
      </c>
      <c r="D287" s="285"/>
      <c r="E287" s="118" t="s">
        <v>184</v>
      </c>
      <c r="F287" s="118" t="s">
        <v>184</v>
      </c>
      <c r="G287" s="118" t="s">
        <v>184</v>
      </c>
      <c r="H287" s="118" t="s">
        <v>184</v>
      </c>
      <c r="I287" s="104" t="s">
        <v>184</v>
      </c>
      <c r="J287" s="118" t="s">
        <v>184</v>
      </c>
      <c r="K287" s="117" t="s">
        <v>184</v>
      </c>
      <c r="L287" s="285">
        <f>L286</f>
        <v>15</v>
      </c>
      <c r="M287" s="108" t="s">
        <v>184</v>
      </c>
      <c r="N287" s="108" t="s">
        <v>184</v>
      </c>
      <c r="O287" s="107" t="s">
        <v>184</v>
      </c>
      <c r="P287" s="118" t="s">
        <v>184</v>
      </c>
      <c r="Q287" s="118" t="s">
        <v>184</v>
      </c>
      <c r="R287" s="118" t="s">
        <v>184</v>
      </c>
      <c r="S287" s="118" t="s">
        <v>184</v>
      </c>
      <c r="T287" s="118" t="s">
        <v>184</v>
      </c>
      <c r="U287" s="118" t="s">
        <v>184</v>
      </c>
      <c r="V287" s="118" t="s">
        <v>184</v>
      </c>
      <c r="W287" s="118" t="s">
        <v>184</v>
      </c>
      <c r="X287" s="118" t="s">
        <v>184</v>
      </c>
      <c r="Y287" s="118" t="s">
        <v>184</v>
      </c>
      <c r="Z287" s="118" t="s">
        <v>184</v>
      </c>
      <c r="AA287" s="118" t="s">
        <v>184</v>
      </c>
      <c r="AB287" s="118" t="s">
        <v>184</v>
      </c>
      <c r="AC287" s="118" t="s">
        <v>184</v>
      </c>
      <c r="AD287" s="118" t="s">
        <v>184</v>
      </c>
      <c r="AE287" s="118" t="s">
        <v>184</v>
      </c>
      <c r="AF287" s="118" t="s">
        <v>184</v>
      </c>
      <c r="AG287" s="118" t="s">
        <v>184</v>
      </c>
      <c r="AH287" s="118" t="s">
        <v>184</v>
      </c>
      <c r="AI287" s="118" t="s">
        <v>184</v>
      </c>
      <c r="AJ287" s="118" t="s">
        <v>184</v>
      </c>
      <c r="AK287" s="118" t="s">
        <v>184</v>
      </c>
      <c r="AL287" s="118" t="s">
        <v>184</v>
      </c>
      <c r="AM287" s="118" t="s">
        <v>184</v>
      </c>
      <c r="AN287" s="118" t="s">
        <v>184</v>
      </c>
      <c r="AO287" s="118" t="s">
        <v>184</v>
      </c>
      <c r="AP287" s="118" t="s">
        <v>184</v>
      </c>
      <c r="AQ287" s="118" t="s">
        <v>184</v>
      </c>
      <c r="AR287" s="118" t="s">
        <v>184</v>
      </c>
      <c r="AS287" s="118" t="s">
        <v>184</v>
      </c>
      <c r="AT287" s="118" t="s">
        <v>184</v>
      </c>
      <c r="AU287" s="118" t="s">
        <v>184</v>
      </c>
      <c r="AV287" s="118" t="s">
        <v>184</v>
      </c>
      <c r="AW287" s="118" t="s">
        <v>184</v>
      </c>
      <c r="AX287" s="118" t="s">
        <v>184</v>
      </c>
      <c r="AY287" s="118" t="s">
        <v>184</v>
      </c>
      <c r="AZ287" s="118" t="s">
        <v>184</v>
      </c>
      <c r="BA287" s="285">
        <f>BA286</f>
        <v>9</v>
      </c>
      <c r="BB287" s="285">
        <f>BB286</f>
        <v>9</v>
      </c>
      <c r="BC287" s="126"/>
    </row>
    <row r="288" s="27" customFormat="1" ht="300" hidden="1" spans="1:55">
      <c r="A288" s="98">
        <v>283</v>
      </c>
      <c r="B288" s="397" t="s">
        <v>112</v>
      </c>
      <c r="C288" s="397" t="s">
        <v>113</v>
      </c>
      <c r="D288" s="398" t="s">
        <v>18</v>
      </c>
      <c r="E288" s="397" t="s">
        <v>1363</v>
      </c>
      <c r="F288" s="399">
        <v>18685668207</v>
      </c>
      <c r="G288" s="399" t="s">
        <v>197</v>
      </c>
      <c r="H288" s="388" t="s">
        <v>1172</v>
      </c>
      <c r="I288" s="400" t="s">
        <v>794</v>
      </c>
      <c r="J288" s="399" t="s">
        <v>10</v>
      </c>
      <c r="K288" s="401" t="s">
        <v>1364</v>
      </c>
      <c r="L288" s="399">
        <v>1</v>
      </c>
      <c r="M288" s="399" t="s">
        <v>182</v>
      </c>
      <c r="N288" s="399" t="s">
        <v>187</v>
      </c>
      <c r="O288" s="398" t="s">
        <v>184</v>
      </c>
      <c r="P288" s="402" t="s">
        <v>1365</v>
      </c>
      <c r="Q288" s="398" t="s">
        <v>1366</v>
      </c>
      <c r="R288" s="402" t="s">
        <v>184</v>
      </c>
      <c r="S288" s="402" t="s">
        <v>1365</v>
      </c>
      <c r="T288" s="402" t="s">
        <v>1366</v>
      </c>
      <c r="U288" s="402" t="s">
        <v>184</v>
      </c>
      <c r="V288" s="402" t="s">
        <v>184</v>
      </c>
      <c r="W288" s="402" t="s">
        <v>184</v>
      </c>
      <c r="X288" s="402" t="s">
        <v>212</v>
      </c>
      <c r="Y288" s="402" t="s">
        <v>187</v>
      </c>
      <c r="Z288" s="402" t="s">
        <v>184</v>
      </c>
      <c r="AA288" s="402" t="s">
        <v>190</v>
      </c>
      <c r="AB288" s="402" t="s">
        <v>532</v>
      </c>
      <c r="AC288" s="403" t="s">
        <v>1367</v>
      </c>
      <c r="AD288" s="402" t="s">
        <v>193</v>
      </c>
      <c r="AE288" s="402" t="s">
        <v>1368</v>
      </c>
      <c r="AF288" s="403" t="s">
        <v>1369</v>
      </c>
      <c r="AG288" s="403" t="s">
        <v>1370</v>
      </c>
      <c r="AH288" s="402">
        <v>31.13</v>
      </c>
      <c r="AI288" s="402">
        <v>31.3</v>
      </c>
      <c r="AJ288" s="402">
        <v>36.61</v>
      </c>
      <c r="AK288" s="402">
        <v>5.31</v>
      </c>
      <c r="AL288" s="402" t="s">
        <v>226</v>
      </c>
      <c r="AM288" s="402">
        <v>0.170000000000002</v>
      </c>
      <c r="AN288" s="402">
        <v>46.02</v>
      </c>
      <c r="AO288" s="402">
        <v>265</v>
      </c>
      <c r="AP288" s="402">
        <v>218.98</v>
      </c>
      <c r="AQ288" s="402" t="s">
        <v>226</v>
      </c>
      <c r="AR288" s="402">
        <v>-1.24</v>
      </c>
      <c r="AS288" s="402">
        <v>25</v>
      </c>
      <c r="AT288" s="402">
        <v>26.24</v>
      </c>
      <c r="AU288" s="402" t="s">
        <v>226</v>
      </c>
      <c r="AV288" s="402">
        <v>0</v>
      </c>
      <c r="AW288" s="402">
        <v>3</v>
      </c>
      <c r="AX288" s="402">
        <v>-3</v>
      </c>
      <c r="AY288" s="402" t="s">
        <v>228</v>
      </c>
      <c r="AZ288" s="402" t="s">
        <v>215</v>
      </c>
      <c r="BA288" s="398">
        <v>1</v>
      </c>
      <c r="BB288" s="398">
        <v>1</v>
      </c>
      <c r="BC288" s="402" t="s">
        <v>1371</v>
      </c>
    </row>
    <row r="289" s="27" customFormat="1" ht="300" hidden="1" spans="1:55">
      <c r="A289" s="98">
        <v>284</v>
      </c>
      <c r="B289" s="397" t="s">
        <v>112</v>
      </c>
      <c r="C289" s="397" t="s">
        <v>114</v>
      </c>
      <c r="D289" s="398" t="s">
        <v>18</v>
      </c>
      <c r="E289" s="397" t="s">
        <v>1372</v>
      </c>
      <c r="F289" s="399">
        <v>18685668207</v>
      </c>
      <c r="G289" s="399" t="s">
        <v>197</v>
      </c>
      <c r="H289" s="387" t="s">
        <v>1172</v>
      </c>
      <c r="I289" s="400" t="s">
        <v>794</v>
      </c>
      <c r="J289" s="399" t="s">
        <v>10</v>
      </c>
      <c r="K289" s="401" t="s">
        <v>1364</v>
      </c>
      <c r="L289" s="404">
        <v>1</v>
      </c>
      <c r="M289" s="399" t="s">
        <v>182</v>
      </c>
      <c r="N289" s="399" t="s">
        <v>187</v>
      </c>
      <c r="O289" s="398" t="s">
        <v>184</v>
      </c>
      <c r="P289" s="402" t="s">
        <v>1365</v>
      </c>
      <c r="Q289" s="398" t="s">
        <v>1366</v>
      </c>
      <c r="R289" s="402" t="s">
        <v>184</v>
      </c>
      <c r="S289" s="402" t="s">
        <v>1365</v>
      </c>
      <c r="T289" s="402" t="s">
        <v>1366</v>
      </c>
      <c r="U289" s="402" t="s">
        <v>184</v>
      </c>
      <c r="V289" s="402" t="s">
        <v>184</v>
      </c>
      <c r="W289" s="402" t="s">
        <v>184</v>
      </c>
      <c r="X289" s="402" t="s">
        <v>212</v>
      </c>
      <c r="Y289" s="402" t="s">
        <v>187</v>
      </c>
      <c r="Z289" s="402" t="s">
        <v>184</v>
      </c>
      <c r="AA289" s="402" t="s">
        <v>190</v>
      </c>
      <c r="AB289" s="402" t="s">
        <v>532</v>
      </c>
      <c r="AC289" s="403" t="s">
        <v>1367</v>
      </c>
      <c r="AD289" s="402" t="s">
        <v>193</v>
      </c>
      <c r="AE289" s="402" t="s">
        <v>1373</v>
      </c>
      <c r="AF289" s="403" t="s">
        <v>1369</v>
      </c>
      <c r="AG289" s="402"/>
      <c r="AH289" s="402">
        <v>62.63</v>
      </c>
      <c r="AI289" s="402">
        <v>67.2</v>
      </c>
      <c r="AJ289" s="402">
        <v>67.4</v>
      </c>
      <c r="AK289" s="402">
        <v>0.200000000000003</v>
      </c>
      <c r="AL289" s="402" t="s">
        <v>226</v>
      </c>
      <c r="AM289" s="402">
        <v>4.57</v>
      </c>
      <c r="AN289" s="402">
        <v>214.83</v>
      </c>
      <c r="AO289" s="402">
        <v>236</v>
      </c>
      <c r="AP289" s="402">
        <v>21.17</v>
      </c>
      <c r="AQ289" s="402" t="s">
        <v>228</v>
      </c>
      <c r="AR289" s="402">
        <v>9.83</v>
      </c>
      <c r="AS289" s="402">
        <v>20</v>
      </c>
      <c r="AT289" s="402">
        <v>10.17</v>
      </c>
      <c r="AU289" s="402" t="s">
        <v>226</v>
      </c>
      <c r="AV289" s="402">
        <v>0</v>
      </c>
      <c r="AW289" s="402">
        <v>0</v>
      </c>
      <c r="AX289" s="402">
        <v>0</v>
      </c>
      <c r="AY289" s="402" t="s">
        <v>226</v>
      </c>
      <c r="AZ289" s="402" t="s">
        <v>215</v>
      </c>
      <c r="BA289" s="405">
        <v>0</v>
      </c>
      <c r="BB289" s="398"/>
      <c r="BC289" s="406" t="s">
        <v>1374</v>
      </c>
    </row>
    <row r="290" s="27" customFormat="1" ht="300" hidden="1" spans="1:55">
      <c r="A290" s="98">
        <v>285</v>
      </c>
      <c r="B290" s="397" t="s">
        <v>112</v>
      </c>
      <c r="C290" s="397" t="s">
        <v>115</v>
      </c>
      <c r="D290" s="398" t="s">
        <v>18</v>
      </c>
      <c r="E290" s="402" t="s">
        <v>1375</v>
      </c>
      <c r="F290" s="399">
        <v>18685668207</v>
      </c>
      <c r="G290" s="399" t="s">
        <v>197</v>
      </c>
      <c r="H290" s="387" t="s">
        <v>1172</v>
      </c>
      <c r="I290" s="400" t="s">
        <v>794</v>
      </c>
      <c r="J290" s="399" t="s">
        <v>10</v>
      </c>
      <c r="K290" s="401" t="s">
        <v>1364</v>
      </c>
      <c r="L290" s="404">
        <v>1</v>
      </c>
      <c r="M290" s="399" t="s">
        <v>182</v>
      </c>
      <c r="N290" s="399" t="s">
        <v>187</v>
      </c>
      <c r="O290" s="398" t="s">
        <v>184</v>
      </c>
      <c r="P290" s="402" t="s">
        <v>1365</v>
      </c>
      <c r="Q290" s="398" t="s">
        <v>1366</v>
      </c>
      <c r="R290" s="402" t="s">
        <v>184</v>
      </c>
      <c r="S290" s="402" t="s">
        <v>1365</v>
      </c>
      <c r="T290" s="402" t="s">
        <v>1366</v>
      </c>
      <c r="U290" s="402" t="s">
        <v>184</v>
      </c>
      <c r="V290" s="402" t="s">
        <v>184</v>
      </c>
      <c r="W290" s="402" t="s">
        <v>184</v>
      </c>
      <c r="X290" s="402" t="s">
        <v>212</v>
      </c>
      <c r="Y290" s="402" t="s">
        <v>187</v>
      </c>
      <c r="Z290" s="402" t="s">
        <v>184</v>
      </c>
      <c r="AA290" s="402" t="s">
        <v>190</v>
      </c>
      <c r="AB290" s="402" t="s">
        <v>532</v>
      </c>
      <c r="AC290" s="403" t="s">
        <v>1367</v>
      </c>
      <c r="AD290" s="402" t="s">
        <v>193</v>
      </c>
      <c r="AE290" s="402" t="s">
        <v>1376</v>
      </c>
      <c r="AF290" s="403" t="s">
        <v>1369</v>
      </c>
      <c r="AG290" s="402"/>
      <c r="AH290" s="402">
        <v>33.27</v>
      </c>
      <c r="AI290" s="402">
        <v>39.55</v>
      </c>
      <c r="AJ290" s="402">
        <v>39.29</v>
      </c>
      <c r="AK290" s="402">
        <v>-0.259999999999998</v>
      </c>
      <c r="AL290" s="402" t="s">
        <v>228</v>
      </c>
      <c r="AM290" s="402">
        <v>6.27999999999999</v>
      </c>
      <c r="AN290" s="402">
        <v>288.85</v>
      </c>
      <c r="AO290" s="402">
        <v>302</v>
      </c>
      <c r="AP290" s="402">
        <v>13.15</v>
      </c>
      <c r="AQ290" s="402" t="s">
        <v>228</v>
      </c>
      <c r="AR290" s="402">
        <v>66.59</v>
      </c>
      <c r="AS290" s="402">
        <v>40</v>
      </c>
      <c r="AT290" s="402">
        <v>-26.59</v>
      </c>
      <c r="AU290" s="402" t="s">
        <v>228</v>
      </c>
      <c r="AV290" s="402">
        <v>0</v>
      </c>
      <c r="AW290" s="402">
        <v>0</v>
      </c>
      <c r="AX290" s="402">
        <v>0</v>
      </c>
      <c r="AY290" s="402" t="s">
        <v>226</v>
      </c>
      <c r="AZ290" s="402" t="s">
        <v>215</v>
      </c>
      <c r="BA290" s="405">
        <v>0</v>
      </c>
      <c r="BB290" s="398"/>
      <c r="BC290" s="406" t="s">
        <v>1377</v>
      </c>
    </row>
    <row r="291" s="27" customFormat="1" ht="300" hidden="1" spans="1:55">
      <c r="A291" s="98">
        <v>286</v>
      </c>
      <c r="B291" s="397" t="s">
        <v>112</v>
      </c>
      <c r="C291" s="397" t="s">
        <v>116</v>
      </c>
      <c r="D291" s="398" t="s">
        <v>18</v>
      </c>
      <c r="E291" s="402" t="s">
        <v>1378</v>
      </c>
      <c r="F291" s="399">
        <v>18685668207</v>
      </c>
      <c r="G291" s="399" t="s">
        <v>197</v>
      </c>
      <c r="H291" s="387" t="s">
        <v>1172</v>
      </c>
      <c r="I291" s="400" t="s">
        <v>794</v>
      </c>
      <c r="J291" s="399" t="s">
        <v>10</v>
      </c>
      <c r="K291" s="401" t="s">
        <v>1364</v>
      </c>
      <c r="L291" s="404">
        <v>1</v>
      </c>
      <c r="M291" s="399" t="s">
        <v>182</v>
      </c>
      <c r="N291" s="399" t="s">
        <v>187</v>
      </c>
      <c r="O291" s="398" t="s">
        <v>184</v>
      </c>
      <c r="P291" s="402" t="s">
        <v>1365</v>
      </c>
      <c r="Q291" s="398" t="s">
        <v>1366</v>
      </c>
      <c r="R291" s="402" t="s">
        <v>184</v>
      </c>
      <c r="S291" s="402" t="s">
        <v>1365</v>
      </c>
      <c r="T291" s="402" t="s">
        <v>1366</v>
      </c>
      <c r="U291" s="402" t="s">
        <v>184</v>
      </c>
      <c r="V291" s="402" t="s">
        <v>184</v>
      </c>
      <c r="W291" s="402" t="s">
        <v>184</v>
      </c>
      <c r="X291" s="402" t="s">
        <v>212</v>
      </c>
      <c r="Y291" s="402" t="s">
        <v>187</v>
      </c>
      <c r="Z291" s="402" t="s">
        <v>184</v>
      </c>
      <c r="AA291" s="402" t="s">
        <v>190</v>
      </c>
      <c r="AB291" s="402" t="s">
        <v>532</v>
      </c>
      <c r="AC291" s="403" t="s">
        <v>1367</v>
      </c>
      <c r="AD291" s="402" t="s">
        <v>193</v>
      </c>
      <c r="AE291" s="402" t="s">
        <v>1177</v>
      </c>
      <c r="AF291" s="403" t="s">
        <v>1369</v>
      </c>
      <c r="AG291" s="402"/>
      <c r="AH291" s="402">
        <v>65.3</v>
      </c>
      <c r="AI291" s="402">
        <v>67.6</v>
      </c>
      <c r="AJ291" s="402">
        <v>67.07</v>
      </c>
      <c r="AK291" s="402">
        <v>-0.530000000000001</v>
      </c>
      <c r="AL291" s="402" t="s">
        <v>228</v>
      </c>
      <c r="AM291" s="402">
        <v>2.3</v>
      </c>
      <c r="AN291" s="402">
        <v>356.07</v>
      </c>
      <c r="AO291" s="402">
        <v>378</v>
      </c>
      <c r="AP291" s="402">
        <v>21.93</v>
      </c>
      <c r="AQ291" s="402" t="s">
        <v>228</v>
      </c>
      <c r="AR291" s="402">
        <v>96.46</v>
      </c>
      <c r="AS291" s="402">
        <v>40</v>
      </c>
      <c r="AT291" s="402">
        <v>-56.46</v>
      </c>
      <c r="AU291" s="402" t="s">
        <v>228</v>
      </c>
      <c r="AV291" s="402">
        <v>1</v>
      </c>
      <c r="AW291" s="402">
        <v>0</v>
      </c>
      <c r="AX291" s="402">
        <v>1</v>
      </c>
      <c r="AY291" s="402" t="s">
        <v>226</v>
      </c>
      <c r="AZ291" s="402" t="s">
        <v>215</v>
      </c>
      <c r="BA291" s="405">
        <v>0</v>
      </c>
      <c r="BB291" s="398"/>
      <c r="BC291" s="406" t="s">
        <v>1379</v>
      </c>
    </row>
    <row r="292" s="26" customFormat="1" ht="61" hidden="1" customHeight="1" spans="1:55">
      <c r="A292" s="98">
        <v>287</v>
      </c>
      <c r="B292" s="397" t="s">
        <v>112</v>
      </c>
      <c r="C292" s="112" t="s">
        <v>20</v>
      </c>
      <c r="D292" s="112"/>
      <c r="E292" s="112" t="s">
        <v>184</v>
      </c>
      <c r="F292" s="112" t="s">
        <v>184</v>
      </c>
      <c r="G292" s="112" t="s">
        <v>184</v>
      </c>
      <c r="H292" s="112" t="s">
        <v>184</v>
      </c>
      <c r="I292" s="107" t="s">
        <v>184</v>
      </c>
      <c r="J292" s="112" t="s">
        <v>184</v>
      </c>
      <c r="K292" s="117" t="s">
        <v>184</v>
      </c>
      <c r="L292" s="118">
        <f>SUM(L288:L291)</f>
        <v>4</v>
      </c>
      <c r="M292" s="108" t="s">
        <v>184</v>
      </c>
      <c r="N292" s="108" t="s">
        <v>184</v>
      </c>
      <c r="O292" s="107" t="s">
        <v>184</v>
      </c>
      <c r="P292" s="107" t="s">
        <v>184</v>
      </c>
      <c r="Q292" s="107" t="s">
        <v>184</v>
      </c>
      <c r="R292" s="107" t="s">
        <v>184</v>
      </c>
      <c r="S292" s="107" t="s">
        <v>184</v>
      </c>
      <c r="T292" s="107" t="s">
        <v>184</v>
      </c>
      <c r="U292" s="107" t="s">
        <v>184</v>
      </c>
      <c r="V292" s="107" t="s">
        <v>184</v>
      </c>
      <c r="W292" s="107" t="s">
        <v>184</v>
      </c>
      <c r="X292" s="107" t="s">
        <v>184</v>
      </c>
      <c r="Y292" s="107" t="s">
        <v>184</v>
      </c>
      <c r="Z292" s="107" t="s">
        <v>184</v>
      </c>
      <c r="AA292" s="107" t="s">
        <v>184</v>
      </c>
      <c r="AB292" s="107" t="s">
        <v>184</v>
      </c>
      <c r="AC292" s="107" t="s">
        <v>184</v>
      </c>
      <c r="AD292" s="107" t="s">
        <v>184</v>
      </c>
      <c r="AE292" s="107" t="s">
        <v>184</v>
      </c>
      <c r="AF292" s="107" t="s">
        <v>184</v>
      </c>
      <c r="AG292" s="107" t="s">
        <v>184</v>
      </c>
      <c r="AH292" s="107" t="s">
        <v>184</v>
      </c>
      <c r="AI292" s="107" t="s">
        <v>184</v>
      </c>
      <c r="AJ292" s="107" t="s">
        <v>184</v>
      </c>
      <c r="AK292" s="107" t="s">
        <v>184</v>
      </c>
      <c r="AL292" s="107" t="s">
        <v>184</v>
      </c>
      <c r="AM292" s="107" t="s">
        <v>184</v>
      </c>
      <c r="AN292" s="107" t="s">
        <v>184</v>
      </c>
      <c r="AO292" s="107" t="s">
        <v>184</v>
      </c>
      <c r="AP292" s="107" t="s">
        <v>184</v>
      </c>
      <c r="AQ292" s="107" t="s">
        <v>184</v>
      </c>
      <c r="AR292" s="107" t="s">
        <v>184</v>
      </c>
      <c r="AS292" s="107" t="s">
        <v>184</v>
      </c>
      <c r="AT292" s="107" t="s">
        <v>184</v>
      </c>
      <c r="AU292" s="107" t="s">
        <v>184</v>
      </c>
      <c r="AV292" s="107">
        <v>1</v>
      </c>
      <c r="AW292" s="107">
        <v>3</v>
      </c>
      <c r="AX292" s="107">
        <f>AV292-AW292</f>
        <v>-2</v>
      </c>
      <c r="AY292" s="107" t="s">
        <v>184</v>
      </c>
      <c r="AZ292" s="107" t="s">
        <v>184</v>
      </c>
      <c r="BA292" s="118">
        <f>SUM(BA288:BA291)</f>
        <v>1</v>
      </c>
      <c r="BB292" s="118">
        <f>SUM(BB288:BB291)</f>
        <v>1</v>
      </c>
      <c r="BC292" s="124"/>
    </row>
    <row r="293" s="26" customFormat="1" ht="50.15" hidden="1" customHeight="1" spans="1:55">
      <c r="A293" s="98">
        <v>288</v>
      </c>
      <c r="B293" s="397" t="s">
        <v>112</v>
      </c>
      <c r="C293" s="112" t="s">
        <v>21</v>
      </c>
      <c r="D293" s="112"/>
      <c r="E293" s="112" t="s">
        <v>184</v>
      </c>
      <c r="F293" s="112" t="s">
        <v>184</v>
      </c>
      <c r="G293" s="112" t="s">
        <v>184</v>
      </c>
      <c r="H293" s="112" t="s">
        <v>184</v>
      </c>
      <c r="I293" s="107" t="s">
        <v>184</v>
      </c>
      <c r="J293" s="112" t="s">
        <v>184</v>
      </c>
      <c r="K293" s="117" t="s">
        <v>184</v>
      </c>
      <c r="L293" s="118">
        <f>L292</f>
        <v>4</v>
      </c>
      <c r="M293" s="108" t="s">
        <v>184</v>
      </c>
      <c r="N293" s="108" t="s">
        <v>184</v>
      </c>
      <c r="O293" s="107" t="s">
        <v>184</v>
      </c>
      <c r="P293" s="118" t="s">
        <v>184</v>
      </c>
      <c r="Q293" s="118" t="s">
        <v>184</v>
      </c>
      <c r="R293" s="118" t="s">
        <v>184</v>
      </c>
      <c r="S293" s="118" t="s">
        <v>184</v>
      </c>
      <c r="T293" s="118" t="s">
        <v>184</v>
      </c>
      <c r="U293" s="118" t="s">
        <v>184</v>
      </c>
      <c r="V293" s="118" t="s">
        <v>184</v>
      </c>
      <c r="W293" s="118" t="s">
        <v>184</v>
      </c>
      <c r="X293" s="118" t="s">
        <v>184</v>
      </c>
      <c r="Y293" s="118" t="s">
        <v>184</v>
      </c>
      <c r="Z293" s="118" t="s">
        <v>184</v>
      </c>
      <c r="AA293" s="118" t="s">
        <v>184</v>
      </c>
      <c r="AB293" s="118" t="s">
        <v>184</v>
      </c>
      <c r="AC293" s="118" t="s">
        <v>184</v>
      </c>
      <c r="AD293" s="118" t="s">
        <v>184</v>
      </c>
      <c r="AE293" s="118" t="s">
        <v>184</v>
      </c>
      <c r="AF293" s="118" t="s">
        <v>184</v>
      </c>
      <c r="AG293" s="118" t="s">
        <v>184</v>
      </c>
      <c r="AH293" s="118" t="s">
        <v>184</v>
      </c>
      <c r="AI293" s="118" t="s">
        <v>184</v>
      </c>
      <c r="AJ293" s="118" t="s">
        <v>184</v>
      </c>
      <c r="AK293" s="118" t="s">
        <v>184</v>
      </c>
      <c r="AL293" s="118" t="s">
        <v>184</v>
      </c>
      <c r="AM293" s="118" t="s">
        <v>184</v>
      </c>
      <c r="AN293" s="118" t="s">
        <v>184</v>
      </c>
      <c r="AO293" s="118" t="s">
        <v>184</v>
      </c>
      <c r="AP293" s="118" t="s">
        <v>184</v>
      </c>
      <c r="AQ293" s="118" t="s">
        <v>184</v>
      </c>
      <c r="AR293" s="118" t="s">
        <v>184</v>
      </c>
      <c r="AS293" s="118" t="s">
        <v>184</v>
      </c>
      <c r="AT293" s="118" t="s">
        <v>184</v>
      </c>
      <c r="AU293" s="118" t="s">
        <v>184</v>
      </c>
      <c r="AV293" s="118" t="s">
        <v>184</v>
      </c>
      <c r="AW293" s="118" t="s">
        <v>184</v>
      </c>
      <c r="AX293" s="118" t="s">
        <v>184</v>
      </c>
      <c r="AY293" s="118" t="s">
        <v>184</v>
      </c>
      <c r="AZ293" s="118" t="s">
        <v>184</v>
      </c>
      <c r="BA293" s="118">
        <f>BA292</f>
        <v>1</v>
      </c>
      <c r="BB293" s="118">
        <f>BB292</f>
        <v>1</v>
      </c>
      <c r="BC293" s="124"/>
    </row>
    <row r="294" s="26" customFormat="1" ht="93.75" hidden="1" spans="1:55">
      <c r="A294" s="98">
        <v>289</v>
      </c>
      <c r="B294" s="407" t="s">
        <v>117</v>
      </c>
      <c r="C294" s="407" t="s">
        <v>117</v>
      </c>
      <c r="D294" s="408" t="s">
        <v>217</v>
      </c>
      <c r="E294" s="407" t="s">
        <v>1380</v>
      </c>
      <c r="F294" s="108">
        <v>15608538886</v>
      </c>
      <c r="G294" s="102" t="s">
        <v>178</v>
      </c>
      <c r="H294" s="408" t="s">
        <v>207</v>
      </c>
      <c r="I294" s="116" t="s">
        <v>1381</v>
      </c>
      <c r="J294" s="116" t="s">
        <v>9</v>
      </c>
      <c r="K294" s="184" t="s">
        <v>1382</v>
      </c>
      <c r="L294" s="116">
        <v>1</v>
      </c>
      <c r="M294" s="408" t="s">
        <v>182</v>
      </c>
      <c r="N294" s="408" t="s">
        <v>183</v>
      </c>
      <c r="O294" s="108" t="s">
        <v>184</v>
      </c>
      <c r="P294" s="108" t="s">
        <v>184</v>
      </c>
      <c r="Q294" s="108" t="s">
        <v>184</v>
      </c>
      <c r="R294" s="108" t="s">
        <v>184</v>
      </c>
      <c r="S294" s="108" t="s">
        <v>184</v>
      </c>
      <c r="T294" s="108" t="s">
        <v>184</v>
      </c>
      <c r="U294" s="108" t="s">
        <v>184</v>
      </c>
      <c r="V294" s="409" t="s">
        <v>1383</v>
      </c>
      <c r="W294" s="407" t="s">
        <v>1384</v>
      </c>
      <c r="X294" s="108" t="s">
        <v>187</v>
      </c>
      <c r="Y294" s="108" t="s">
        <v>187</v>
      </c>
      <c r="Z294" s="108" t="s">
        <v>184</v>
      </c>
      <c r="AA294" s="108" t="s">
        <v>187</v>
      </c>
      <c r="AB294" s="108" t="s">
        <v>191</v>
      </c>
      <c r="AC294" s="108" t="s">
        <v>184</v>
      </c>
      <c r="AD294" s="408" t="s">
        <v>193</v>
      </c>
      <c r="AE294" s="407" t="s">
        <v>1385</v>
      </c>
      <c r="AF294" s="410" t="s">
        <v>340</v>
      </c>
      <c r="AG294" s="108" t="s">
        <v>184</v>
      </c>
      <c r="AH294" s="411" t="s">
        <v>184</v>
      </c>
      <c r="AI294" s="411" t="s">
        <v>184</v>
      </c>
      <c r="AJ294" s="411" t="s">
        <v>184</v>
      </c>
      <c r="AK294" s="411" t="s">
        <v>184</v>
      </c>
      <c r="AL294" s="411" t="s">
        <v>184</v>
      </c>
      <c r="AM294" s="411" t="s">
        <v>184</v>
      </c>
      <c r="AN294" s="411" t="s">
        <v>184</v>
      </c>
      <c r="AO294" s="411" t="s">
        <v>184</v>
      </c>
      <c r="AP294" s="411" t="s">
        <v>184</v>
      </c>
      <c r="AQ294" s="411" t="s">
        <v>184</v>
      </c>
      <c r="AR294" s="411" t="s">
        <v>184</v>
      </c>
      <c r="AS294" s="411" t="s">
        <v>184</v>
      </c>
      <c r="AT294" s="411" t="s">
        <v>184</v>
      </c>
      <c r="AU294" s="411" t="s">
        <v>184</v>
      </c>
      <c r="AV294" s="411" t="s">
        <v>184</v>
      </c>
      <c r="AW294" s="411" t="s">
        <v>184</v>
      </c>
      <c r="AX294" s="411" t="s">
        <v>184</v>
      </c>
      <c r="AY294" s="411" t="s">
        <v>184</v>
      </c>
      <c r="AZ294" s="412" t="s">
        <v>215</v>
      </c>
      <c r="BA294" s="116">
        <v>1</v>
      </c>
      <c r="BB294" s="108">
        <f>SUM(BA294:BA298)</f>
        <v>5</v>
      </c>
      <c r="BC294" s="413" t="s">
        <v>1386</v>
      </c>
    </row>
    <row r="295" s="26" customFormat="1" ht="231" hidden="1" customHeight="1" spans="1:55">
      <c r="A295" s="98">
        <v>290</v>
      </c>
      <c r="B295" s="407" t="s">
        <v>117</v>
      </c>
      <c r="C295" s="407" t="s">
        <v>117</v>
      </c>
      <c r="D295" s="408" t="s">
        <v>217</v>
      </c>
      <c r="E295" s="407" t="s">
        <v>1380</v>
      </c>
      <c r="F295" s="108">
        <v>15608538886</v>
      </c>
      <c r="G295" s="102" t="s">
        <v>178</v>
      </c>
      <c r="H295" s="408" t="s">
        <v>207</v>
      </c>
      <c r="I295" s="116" t="s">
        <v>1381</v>
      </c>
      <c r="J295" s="116" t="s">
        <v>9</v>
      </c>
      <c r="K295" s="184" t="s">
        <v>1387</v>
      </c>
      <c r="L295" s="116">
        <v>1</v>
      </c>
      <c r="M295" s="408" t="s">
        <v>182</v>
      </c>
      <c r="N295" s="408" t="s">
        <v>183</v>
      </c>
      <c r="O295" s="108" t="s">
        <v>184</v>
      </c>
      <c r="P295" s="108" t="s">
        <v>184</v>
      </c>
      <c r="Q295" s="108" t="s">
        <v>184</v>
      </c>
      <c r="R295" s="108" t="s">
        <v>184</v>
      </c>
      <c r="S295" s="108" t="s">
        <v>184</v>
      </c>
      <c r="T295" s="108" t="s">
        <v>184</v>
      </c>
      <c r="U295" s="108" t="s">
        <v>184</v>
      </c>
      <c r="V295" s="259" t="s">
        <v>1388</v>
      </c>
      <c r="W295" s="407" t="s">
        <v>1389</v>
      </c>
      <c r="X295" s="108" t="s">
        <v>187</v>
      </c>
      <c r="Y295" s="108" t="s">
        <v>187</v>
      </c>
      <c r="Z295" s="116" t="s">
        <v>250</v>
      </c>
      <c r="AA295" s="108" t="s">
        <v>187</v>
      </c>
      <c r="AB295" s="108" t="s">
        <v>191</v>
      </c>
      <c r="AC295" s="108" t="s">
        <v>184</v>
      </c>
      <c r="AD295" s="408" t="s">
        <v>193</v>
      </c>
      <c r="AE295" s="407" t="s">
        <v>1385</v>
      </c>
      <c r="AF295" s="410" t="s">
        <v>340</v>
      </c>
      <c r="AG295" s="173" t="s">
        <v>330</v>
      </c>
      <c r="AH295" s="414"/>
      <c r="AI295" s="414"/>
      <c r="AJ295" s="414"/>
      <c r="AK295" s="414"/>
      <c r="AL295" s="414"/>
      <c r="AM295" s="414"/>
      <c r="AN295" s="414"/>
      <c r="AO295" s="414"/>
      <c r="AP295" s="414"/>
      <c r="AQ295" s="414"/>
      <c r="AR295" s="414"/>
      <c r="AS295" s="414"/>
      <c r="AT295" s="414"/>
      <c r="AU295" s="414"/>
      <c r="AV295" s="414"/>
      <c r="AW295" s="414"/>
      <c r="AX295" s="414"/>
      <c r="AY295" s="414"/>
      <c r="AZ295" s="412" t="s">
        <v>215</v>
      </c>
      <c r="BA295" s="116">
        <v>1</v>
      </c>
      <c r="BB295" s="108"/>
      <c r="BC295" s="413"/>
    </row>
    <row r="296" s="26" customFormat="1" ht="187.5" hidden="1" spans="1:55">
      <c r="A296" s="98">
        <v>291</v>
      </c>
      <c r="B296" s="407" t="s">
        <v>117</v>
      </c>
      <c r="C296" s="407" t="s">
        <v>117</v>
      </c>
      <c r="D296" s="408" t="s">
        <v>217</v>
      </c>
      <c r="E296" s="407" t="s">
        <v>1380</v>
      </c>
      <c r="F296" s="108">
        <v>15608538886</v>
      </c>
      <c r="G296" s="102" t="s">
        <v>178</v>
      </c>
      <c r="H296" s="408" t="s">
        <v>207</v>
      </c>
      <c r="I296" s="116" t="s">
        <v>1390</v>
      </c>
      <c r="J296" s="116" t="s">
        <v>9</v>
      </c>
      <c r="K296" s="184" t="s">
        <v>1391</v>
      </c>
      <c r="L296" s="116">
        <v>1</v>
      </c>
      <c r="M296" s="408" t="s">
        <v>182</v>
      </c>
      <c r="N296" s="408" t="s">
        <v>187</v>
      </c>
      <c r="O296" s="108" t="s">
        <v>184</v>
      </c>
      <c r="P296" s="108" t="s">
        <v>184</v>
      </c>
      <c r="Q296" s="108" t="s">
        <v>184</v>
      </c>
      <c r="R296" s="108" t="s">
        <v>184</v>
      </c>
      <c r="S296" s="409" t="s">
        <v>1392</v>
      </c>
      <c r="T296" s="407" t="s">
        <v>1393</v>
      </c>
      <c r="U296" s="108" t="s">
        <v>184</v>
      </c>
      <c r="V296" s="108" t="s">
        <v>184</v>
      </c>
      <c r="W296" s="108" t="s">
        <v>1394</v>
      </c>
      <c r="X296" s="108" t="s">
        <v>187</v>
      </c>
      <c r="Y296" s="410" t="s">
        <v>188</v>
      </c>
      <c r="Z296" s="116" t="s">
        <v>250</v>
      </c>
      <c r="AA296" s="108" t="s">
        <v>205</v>
      </c>
      <c r="AB296" s="108" t="s">
        <v>191</v>
      </c>
      <c r="AC296" s="131" t="s">
        <v>1395</v>
      </c>
      <c r="AD296" s="408" t="s">
        <v>193</v>
      </c>
      <c r="AE296" s="407" t="s">
        <v>1385</v>
      </c>
      <c r="AF296" s="410" t="s">
        <v>340</v>
      </c>
      <c r="AG296" s="108" t="s">
        <v>184</v>
      </c>
      <c r="AH296" s="414"/>
      <c r="AI296" s="414"/>
      <c r="AJ296" s="414"/>
      <c r="AK296" s="414"/>
      <c r="AL296" s="414"/>
      <c r="AM296" s="414"/>
      <c r="AN296" s="414"/>
      <c r="AO296" s="414"/>
      <c r="AP296" s="414"/>
      <c r="AQ296" s="414"/>
      <c r="AR296" s="414"/>
      <c r="AS296" s="414"/>
      <c r="AT296" s="414"/>
      <c r="AU296" s="414"/>
      <c r="AV296" s="414"/>
      <c r="AW296" s="414"/>
      <c r="AX296" s="414"/>
      <c r="AY296" s="414"/>
      <c r="AZ296" s="412" t="s">
        <v>215</v>
      </c>
      <c r="BA296" s="116">
        <v>1</v>
      </c>
      <c r="BB296" s="108"/>
      <c r="BC296" s="413"/>
    </row>
    <row r="297" s="26" customFormat="1" ht="281.25" hidden="1" spans="1:55">
      <c r="A297" s="98">
        <v>292</v>
      </c>
      <c r="B297" s="407" t="s">
        <v>117</v>
      </c>
      <c r="C297" s="407" t="s">
        <v>117</v>
      </c>
      <c r="D297" s="408" t="s">
        <v>217</v>
      </c>
      <c r="E297" s="407" t="s">
        <v>1380</v>
      </c>
      <c r="F297" s="108">
        <v>15608538886</v>
      </c>
      <c r="G297" s="102" t="s">
        <v>178</v>
      </c>
      <c r="H297" s="408" t="s">
        <v>207</v>
      </c>
      <c r="I297" s="116" t="s">
        <v>430</v>
      </c>
      <c r="J297" s="116" t="s">
        <v>9</v>
      </c>
      <c r="K297" s="184" t="s">
        <v>1396</v>
      </c>
      <c r="L297" s="116">
        <v>1</v>
      </c>
      <c r="M297" s="408" t="s">
        <v>182</v>
      </c>
      <c r="N297" s="408" t="s">
        <v>187</v>
      </c>
      <c r="O297" s="108" t="s">
        <v>184</v>
      </c>
      <c r="P297" s="108" t="s">
        <v>184</v>
      </c>
      <c r="Q297" s="108" t="s">
        <v>184</v>
      </c>
      <c r="R297" s="108" t="s">
        <v>184</v>
      </c>
      <c r="S297" s="259" t="s">
        <v>1397</v>
      </c>
      <c r="T297" s="407" t="s">
        <v>1398</v>
      </c>
      <c r="U297" s="108" t="s">
        <v>184</v>
      </c>
      <c r="V297" s="108" t="s">
        <v>184</v>
      </c>
      <c r="W297" s="108" t="s">
        <v>1394</v>
      </c>
      <c r="X297" s="108" t="s">
        <v>187</v>
      </c>
      <c r="Y297" s="108" t="s">
        <v>188</v>
      </c>
      <c r="Z297" s="116" t="s">
        <v>250</v>
      </c>
      <c r="AA297" s="108" t="s">
        <v>205</v>
      </c>
      <c r="AB297" s="108" t="s">
        <v>191</v>
      </c>
      <c r="AC297" s="131" t="s">
        <v>1399</v>
      </c>
      <c r="AD297" s="408" t="s">
        <v>193</v>
      </c>
      <c r="AE297" s="407" t="s">
        <v>1385</v>
      </c>
      <c r="AF297" s="410" t="s">
        <v>340</v>
      </c>
      <c r="AG297" s="108" t="s">
        <v>184</v>
      </c>
      <c r="AH297" s="414"/>
      <c r="AI297" s="414"/>
      <c r="AJ297" s="414"/>
      <c r="AK297" s="414"/>
      <c r="AL297" s="414"/>
      <c r="AM297" s="414"/>
      <c r="AN297" s="414"/>
      <c r="AO297" s="414"/>
      <c r="AP297" s="414"/>
      <c r="AQ297" s="414"/>
      <c r="AR297" s="414"/>
      <c r="AS297" s="414"/>
      <c r="AT297" s="414"/>
      <c r="AU297" s="414"/>
      <c r="AV297" s="414"/>
      <c r="AW297" s="414"/>
      <c r="AX297" s="414"/>
      <c r="AY297" s="414"/>
      <c r="AZ297" s="412" t="s">
        <v>215</v>
      </c>
      <c r="BA297" s="116">
        <v>1</v>
      </c>
      <c r="BB297" s="108"/>
      <c r="BC297" s="413"/>
    </row>
    <row r="298" s="26" customFormat="1" ht="262.5" hidden="1" spans="1:55">
      <c r="A298" s="98">
        <v>293</v>
      </c>
      <c r="B298" s="407" t="s">
        <v>117</v>
      </c>
      <c r="C298" s="407" t="s">
        <v>117</v>
      </c>
      <c r="D298" s="408" t="s">
        <v>217</v>
      </c>
      <c r="E298" s="407" t="s">
        <v>1380</v>
      </c>
      <c r="F298" s="108">
        <v>15608538886</v>
      </c>
      <c r="G298" s="102" t="s">
        <v>178</v>
      </c>
      <c r="H298" s="408" t="s">
        <v>207</v>
      </c>
      <c r="I298" s="116" t="s">
        <v>430</v>
      </c>
      <c r="J298" s="116" t="s">
        <v>9</v>
      </c>
      <c r="K298" s="184" t="s">
        <v>1396</v>
      </c>
      <c r="L298" s="116">
        <v>1</v>
      </c>
      <c r="M298" s="408" t="s">
        <v>182</v>
      </c>
      <c r="N298" s="408" t="s">
        <v>183</v>
      </c>
      <c r="O298" s="108" t="s">
        <v>184</v>
      </c>
      <c r="P298" s="108" t="s">
        <v>184</v>
      </c>
      <c r="Q298" s="108" t="s">
        <v>184</v>
      </c>
      <c r="R298" s="108" t="s">
        <v>184</v>
      </c>
      <c r="S298" s="108" t="s">
        <v>184</v>
      </c>
      <c r="T298" s="108" t="s">
        <v>184</v>
      </c>
      <c r="U298" s="108" t="s">
        <v>184</v>
      </c>
      <c r="V298" s="259" t="s">
        <v>1397</v>
      </c>
      <c r="W298" s="407" t="s">
        <v>1398</v>
      </c>
      <c r="X298" s="108" t="s">
        <v>187</v>
      </c>
      <c r="Y298" s="108" t="s">
        <v>187</v>
      </c>
      <c r="Z298" s="116" t="s">
        <v>184</v>
      </c>
      <c r="AA298" s="108" t="s">
        <v>187</v>
      </c>
      <c r="AB298" s="108" t="s">
        <v>191</v>
      </c>
      <c r="AC298" s="116" t="s">
        <v>184</v>
      </c>
      <c r="AD298" s="408" t="s">
        <v>193</v>
      </c>
      <c r="AE298" s="407" t="s">
        <v>1385</v>
      </c>
      <c r="AF298" s="410" t="s">
        <v>340</v>
      </c>
      <c r="AG298" s="108" t="s">
        <v>184</v>
      </c>
      <c r="AH298" s="415"/>
      <c r="AI298" s="415"/>
      <c r="AJ298" s="415"/>
      <c r="AK298" s="415"/>
      <c r="AL298" s="415"/>
      <c r="AM298" s="415"/>
      <c r="AN298" s="415"/>
      <c r="AO298" s="415"/>
      <c r="AP298" s="415"/>
      <c r="AQ298" s="415"/>
      <c r="AR298" s="415"/>
      <c r="AS298" s="415"/>
      <c r="AT298" s="415"/>
      <c r="AU298" s="415"/>
      <c r="AV298" s="415"/>
      <c r="AW298" s="415"/>
      <c r="AX298" s="415"/>
      <c r="AY298" s="415"/>
      <c r="AZ298" s="412" t="s">
        <v>215</v>
      </c>
      <c r="BA298" s="116">
        <v>1</v>
      </c>
      <c r="BB298" s="108"/>
      <c r="BC298" s="413"/>
    </row>
    <row r="299" s="26" customFormat="1" ht="240" hidden="1" customHeight="1" spans="1:55">
      <c r="A299" s="98">
        <v>294</v>
      </c>
      <c r="B299" s="407" t="s">
        <v>117</v>
      </c>
      <c r="C299" s="407" t="s">
        <v>118</v>
      </c>
      <c r="D299" s="408" t="s">
        <v>242</v>
      </c>
      <c r="E299" s="407" t="s">
        <v>625</v>
      </c>
      <c r="F299" s="108">
        <v>15608538886</v>
      </c>
      <c r="G299" s="108" t="s">
        <v>197</v>
      </c>
      <c r="H299" s="408" t="s">
        <v>179</v>
      </c>
      <c r="I299" s="116" t="s">
        <v>527</v>
      </c>
      <c r="J299" s="116" t="s">
        <v>10</v>
      </c>
      <c r="K299" s="184" t="s">
        <v>1400</v>
      </c>
      <c r="L299" s="116">
        <v>1</v>
      </c>
      <c r="M299" s="408" t="s">
        <v>182</v>
      </c>
      <c r="N299" s="408" t="s">
        <v>187</v>
      </c>
      <c r="O299" s="108" t="s">
        <v>184</v>
      </c>
      <c r="P299" s="259" t="s">
        <v>1401</v>
      </c>
      <c r="Q299" s="108" t="s">
        <v>1402</v>
      </c>
      <c r="R299" s="108" t="s">
        <v>184</v>
      </c>
      <c r="S299" s="259" t="s">
        <v>1401</v>
      </c>
      <c r="T299" s="410" t="s">
        <v>1402</v>
      </c>
      <c r="U299" s="108" t="s">
        <v>184</v>
      </c>
      <c r="V299" s="108" t="s">
        <v>184</v>
      </c>
      <c r="W299" s="108" t="s">
        <v>1394</v>
      </c>
      <c r="X299" s="108" t="s">
        <v>187</v>
      </c>
      <c r="Y299" s="108" t="s">
        <v>187</v>
      </c>
      <c r="Z299" s="116" t="s">
        <v>184</v>
      </c>
      <c r="AA299" s="108" t="s">
        <v>322</v>
      </c>
      <c r="AB299" s="108" t="s">
        <v>191</v>
      </c>
      <c r="AC299" s="116" t="s">
        <v>184</v>
      </c>
      <c r="AD299" s="408" t="s">
        <v>193</v>
      </c>
      <c r="AE299" s="259" t="s">
        <v>625</v>
      </c>
      <c r="AF299" s="108" t="s">
        <v>184</v>
      </c>
      <c r="AG299" s="410" t="s">
        <v>1269</v>
      </c>
      <c r="AH299" s="411">
        <v>29.61</v>
      </c>
      <c r="AI299" s="411">
        <v>30.28</v>
      </c>
      <c r="AJ299" s="411">
        <v>30.9</v>
      </c>
      <c r="AK299" s="411">
        <f>AJ299-AI299</f>
        <v>0.619999999999997</v>
      </c>
      <c r="AL299" s="411" t="s">
        <v>226</v>
      </c>
      <c r="AM299" s="411" t="s">
        <v>184</v>
      </c>
      <c r="AN299" s="411">
        <v>529.42</v>
      </c>
      <c r="AO299" s="411">
        <v>611</v>
      </c>
      <c r="AP299" s="411">
        <f>AO299-AN299</f>
        <v>81.58</v>
      </c>
      <c r="AQ299" s="411" t="s">
        <v>184</v>
      </c>
      <c r="AR299" s="411">
        <v>366.13</v>
      </c>
      <c r="AS299" s="411">
        <v>279</v>
      </c>
      <c r="AT299" s="411">
        <f>AS299-AR299</f>
        <v>-87.13</v>
      </c>
      <c r="AU299" s="411" t="s">
        <v>184</v>
      </c>
      <c r="AV299" s="411">
        <v>0</v>
      </c>
      <c r="AW299" s="411">
        <v>0</v>
      </c>
      <c r="AX299" s="411">
        <v>0</v>
      </c>
      <c r="AY299" s="411" t="s">
        <v>184</v>
      </c>
      <c r="AZ299" s="412" t="s">
        <v>215</v>
      </c>
      <c r="BA299" s="116">
        <v>1</v>
      </c>
      <c r="BB299" s="108">
        <f>SUM(BA299:BA300)</f>
        <v>2</v>
      </c>
      <c r="BC299" s="413" t="s">
        <v>1403</v>
      </c>
    </row>
    <row r="300" s="26" customFormat="1" ht="281.25" hidden="1" spans="1:55">
      <c r="A300" s="98">
        <v>295</v>
      </c>
      <c r="B300" s="407" t="s">
        <v>117</v>
      </c>
      <c r="C300" s="408" t="s">
        <v>118</v>
      </c>
      <c r="D300" s="407" t="s">
        <v>242</v>
      </c>
      <c r="E300" s="407" t="s">
        <v>625</v>
      </c>
      <c r="F300" s="108">
        <v>15608538886</v>
      </c>
      <c r="G300" s="108" t="s">
        <v>178</v>
      </c>
      <c r="H300" s="408" t="s">
        <v>179</v>
      </c>
      <c r="I300" s="116" t="s">
        <v>527</v>
      </c>
      <c r="J300" s="116" t="s">
        <v>10</v>
      </c>
      <c r="K300" s="184" t="s">
        <v>1404</v>
      </c>
      <c r="L300" s="116">
        <v>1</v>
      </c>
      <c r="M300" s="408" t="s">
        <v>182</v>
      </c>
      <c r="N300" s="408" t="s">
        <v>183</v>
      </c>
      <c r="O300" s="108" t="s">
        <v>184</v>
      </c>
      <c r="P300" s="108" t="s">
        <v>184</v>
      </c>
      <c r="Q300" s="108" t="s">
        <v>184</v>
      </c>
      <c r="R300" s="108" t="s">
        <v>184</v>
      </c>
      <c r="S300" s="108" t="s">
        <v>184</v>
      </c>
      <c r="T300" s="108" t="s">
        <v>184</v>
      </c>
      <c r="U300" s="108" t="s">
        <v>184</v>
      </c>
      <c r="V300" s="259" t="s">
        <v>1405</v>
      </c>
      <c r="W300" s="407" t="s">
        <v>1406</v>
      </c>
      <c r="X300" s="108" t="s">
        <v>187</v>
      </c>
      <c r="Y300" s="108" t="s">
        <v>187</v>
      </c>
      <c r="Z300" s="116" t="s">
        <v>184</v>
      </c>
      <c r="AA300" s="108" t="s">
        <v>187</v>
      </c>
      <c r="AB300" s="108" t="s">
        <v>191</v>
      </c>
      <c r="AC300" s="131" t="s">
        <v>1407</v>
      </c>
      <c r="AD300" s="408" t="s">
        <v>193</v>
      </c>
      <c r="AE300" s="259" t="s">
        <v>625</v>
      </c>
      <c r="AF300" s="410" t="s">
        <v>1408</v>
      </c>
      <c r="AG300" s="108" t="s">
        <v>184</v>
      </c>
      <c r="AH300" s="415"/>
      <c r="AI300" s="415"/>
      <c r="AJ300" s="415"/>
      <c r="AK300" s="415"/>
      <c r="AL300" s="415"/>
      <c r="AM300" s="415"/>
      <c r="AN300" s="415">
        <v>529.42</v>
      </c>
      <c r="AO300" s="415">
        <v>611</v>
      </c>
      <c r="AP300" s="415"/>
      <c r="AQ300" s="415"/>
      <c r="AR300" s="415">
        <v>366.13</v>
      </c>
      <c r="AS300" s="415">
        <v>328.7</v>
      </c>
      <c r="AT300" s="415"/>
      <c r="AU300" s="415"/>
      <c r="AV300" s="415"/>
      <c r="AW300" s="415"/>
      <c r="AX300" s="415"/>
      <c r="AY300" s="415"/>
      <c r="AZ300" s="412" t="s">
        <v>215</v>
      </c>
      <c r="BA300" s="116">
        <v>1</v>
      </c>
      <c r="BB300" s="108"/>
      <c r="BC300" s="413"/>
    </row>
    <row r="301" s="26" customFormat="1" ht="356.25" hidden="1" spans="1:55">
      <c r="A301" s="98">
        <v>296</v>
      </c>
      <c r="B301" s="407" t="s">
        <v>117</v>
      </c>
      <c r="C301" s="407" t="s">
        <v>119</v>
      </c>
      <c r="D301" s="408" t="s">
        <v>242</v>
      </c>
      <c r="E301" s="407" t="s">
        <v>1409</v>
      </c>
      <c r="F301" s="108">
        <v>15608538886</v>
      </c>
      <c r="G301" s="108" t="s">
        <v>178</v>
      </c>
      <c r="H301" s="408" t="s">
        <v>327</v>
      </c>
      <c r="I301" s="116" t="s">
        <v>1410</v>
      </c>
      <c r="J301" s="116" t="s">
        <v>9</v>
      </c>
      <c r="K301" s="184" t="s">
        <v>1411</v>
      </c>
      <c r="L301" s="116">
        <v>1</v>
      </c>
      <c r="M301" s="408" t="s">
        <v>182</v>
      </c>
      <c r="N301" s="408" t="s">
        <v>187</v>
      </c>
      <c r="O301" s="108" t="s">
        <v>184</v>
      </c>
      <c r="P301" s="108" t="s">
        <v>184</v>
      </c>
      <c r="Q301" s="108" t="s">
        <v>184</v>
      </c>
      <c r="R301" s="108" t="s">
        <v>184</v>
      </c>
      <c r="S301" s="259" t="s">
        <v>1412</v>
      </c>
      <c r="T301" s="407" t="s">
        <v>1413</v>
      </c>
      <c r="U301" s="108" t="s">
        <v>184</v>
      </c>
      <c r="V301" s="108" t="s">
        <v>184</v>
      </c>
      <c r="W301" s="108" t="s">
        <v>1394</v>
      </c>
      <c r="X301" s="108" t="s">
        <v>187</v>
      </c>
      <c r="Y301" s="410" t="s">
        <v>188</v>
      </c>
      <c r="Z301" s="116" t="s">
        <v>250</v>
      </c>
      <c r="AA301" s="108" t="s">
        <v>205</v>
      </c>
      <c r="AB301" s="108" t="s">
        <v>191</v>
      </c>
      <c r="AC301" s="131" t="s">
        <v>1414</v>
      </c>
      <c r="AD301" s="408" t="s">
        <v>193</v>
      </c>
      <c r="AE301" s="259" t="s">
        <v>1415</v>
      </c>
      <c r="AF301" s="410" t="s">
        <v>340</v>
      </c>
      <c r="AG301" s="108" t="s">
        <v>184</v>
      </c>
      <c r="AH301" s="414">
        <v>70.62</v>
      </c>
      <c r="AI301" s="414">
        <v>66.38</v>
      </c>
      <c r="AJ301" s="414">
        <v>69.77</v>
      </c>
      <c r="AK301" s="414">
        <f>AJ301-AI301</f>
        <v>3.39</v>
      </c>
      <c r="AL301" s="414" t="s">
        <v>226</v>
      </c>
      <c r="AM301" s="414" t="s">
        <v>184</v>
      </c>
      <c r="AN301" s="414">
        <v>1932.42</v>
      </c>
      <c r="AO301" s="414">
        <v>2536</v>
      </c>
      <c r="AP301" s="414">
        <f>AO301-AN301</f>
        <v>603.58</v>
      </c>
      <c r="AQ301" s="414" t="s">
        <v>184</v>
      </c>
      <c r="AR301" s="414">
        <v>777.66</v>
      </c>
      <c r="AS301" s="414">
        <v>783</v>
      </c>
      <c r="AT301" s="414">
        <f>AS301-AR301</f>
        <v>5.34000000000003</v>
      </c>
      <c r="AU301" s="414" t="s">
        <v>184</v>
      </c>
      <c r="AV301" s="414">
        <v>0</v>
      </c>
      <c r="AW301" s="414">
        <v>0</v>
      </c>
      <c r="AX301" s="414">
        <v>0</v>
      </c>
      <c r="AY301" s="414" t="s">
        <v>184</v>
      </c>
      <c r="AZ301" s="412" t="s">
        <v>215</v>
      </c>
      <c r="BA301" s="116">
        <v>1</v>
      </c>
      <c r="BB301" s="108">
        <f>SUM(BA301:BA304)</f>
        <v>8</v>
      </c>
      <c r="BC301" s="413" t="s">
        <v>1416</v>
      </c>
    </row>
    <row r="302" s="26" customFormat="1" ht="409.5" hidden="1" spans="1:55">
      <c r="A302" s="98">
        <v>297</v>
      </c>
      <c r="B302" s="407" t="s">
        <v>117</v>
      </c>
      <c r="C302" s="407" t="s">
        <v>119</v>
      </c>
      <c r="D302" s="408" t="s">
        <v>242</v>
      </c>
      <c r="E302" s="407" t="s">
        <v>1409</v>
      </c>
      <c r="F302" s="108">
        <v>15608538886</v>
      </c>
      <c r="G302" s="108" t="s">
        <v>178</v>
      </c>
      <c r="H302" s="408" t="s">
        <v>327</v>
      </c>
      <c r="I302" s="116" t="s">
        <v>1410</v>
      </c>
      <c r="J302" s="116" t="s">
        <v>9</v>
      </c>
      <c r="K302" s="184" t="s">
        <v>1411</v>
      </c>
      <c r="L302" s="116">
        <v>1</v>
      </c>
      <c r="M302" s="408" t="s">
        <v>182</v>
      </c>
      <c r="N302" s="408" t="s">
        <v>183</v>
      </c>
      <c r="O302" s="108" t="s">
        <v>184</v>
      </c>
      <c r="P302" s="108" t="s">
        <v>184</v>
      </c>
      <c r="Q302" s="108" t="s">
        <v>184</v>
      </c>
      <c r="R302" s="108" t="s">
        <v>184</v>
      </c>
      <c r="S302" s="108" t="s">
        <v>184</v>
      </c>
      <c r="T302" s="108" t="s">
        <v>184</v>
      </c>
      <c r="U302" s="108" t="s">
        <v>184</v>
      </c>
      <c r="V302" s="259" t="s">
        <v>1417</v>
      </c>
      <c r="W302" s="407" t="s">
        <v>1413</v>
      </c>
      <c r="X302" s="108" t="s">
        <v>187</v>
      </c>
      <c r="Y302" s="108" t="s">
        <v>187</v>
      </c>
      <c r="Z302" s="116" t="s">
        <v>184</v>
      </c>
      <c r="AA302" s="108" t="s">
        <v>187</v>
      </c>
      <c r="AB302" s="108" t="s">
        <v>191</v>
      </c>
      <c r="AC302" s="116" t="s">
        <v>184</v>
      </c>
      <c r="AD302" s="408" t="s">
        <v>193</v>
      </c>
      <c r="AE302" s="259" t="s">
        <v>1415</v>
      </c>
      <c r="AF302" s="410" t="s">
        <v>340</v>
      </c>
      <c r="AG302" s="108" t="s">
        <v>184</v>
      </c>
      <c r="AH302" s="414"/>
      <c r="AI302" s="414"/>
      <c r="AJ302" s="414"/>
      <c r="AK302" s="414"/>
      <c r="AL302" s="414"/>
      <c r="AM302" s="414"/>
      <c r="AN302" s="414"/>
      <c r="AO302" s="414"/>
      <c r="AP302" s="414"/>
      <c r="AQ302" s="414"/>
      <c r="AR302" s="414"/>
      <c r="AS302" s="414"/>
      <c r="AT302" s="414"/>
      <c r="AU302" s="414"/>
      <c r="AV302" s="414"/>
      <c r="AW302" s="414"/>
      <c r="AX302" s="414"/>
      <c r="AY302" s="414"/>
      <c r="AZ302" s="412" t="s">
        <v>215</v>
      </c>
      <c r="BA302" s="116">
        <v>1</v>
      </c>
      <c r="BB302" s="108"/>
      <c r="BC302" s="413"/>
    </row>
    <row r="303" s="26" customFormat="1" ht="262.5" hidden="1" spans="1:55">
      <c r="A303" s="98">
        <v>298</v>
      </c>
      <c r="B303" s="407" t="s">
        <v>117</v>
      </c>
      <c r="C303" s="407" t="s">
        <v>119</v>
      </c>
      <c r="D303" s="408" t="s">
        <v>242</v>
      </c>
      <c r="E303" s="407" t="s">
        <v>1409</v>
      </c>
      <c r="F303" s="108">
        <v>15608538886</v>
      </c>
      <c r="G303" s="102" t="s">
        <v>178</v>
      </c>
      <c r="H303" s="408" t="s">
        <v>327</v>
      </c>
      <c r="I303" s="116" t="s">
        <v>1410</v>
      </c>
      <c r="J303" s="116" t="s">
        <v>9</v>
      </c>
      <c r="K303" s="184" t="s">
        <v>1418</v>
      </c>
      <c r="L303" s="116">
        <v>3</v>
      </c>
      <c r="M303" s="408" t="s">
        <v>182</v>
      </c>
      <c r="N303" s="408" t="s">
        <v>187</v>
      </c>
      <c r="O303" s="108" t="s">
        <v>184</v>
      </c>
      <c r="P303" s="108" t="s">
        <v>184</v>
      </c>
      <c r="Q303" s="108" t="s">
        <v>184</v>
      </c>
      <c r="R303" s="108" t="s">
        <v>184</v>
      </c>
      <c r="S303" s="259" t="s">
        <v>1419</v>
      </c>
      <c r="T303" s="407" t="s">
        <v>1389</v>
      </c>
      <c r="U303" s="108" t="s">
        <v>184</v>
      </c>
      <c r="V303" s="108" t="s">
        <v>184</v>
      </c>
      <c r="W303" s="108" t="s">
        <v>1394</v>
      </c>
      <c r="X303" s="108" t="s">
        <v>187</v>
      </c>
      <c r="Y303" s="410" t="s">
        <v>188</v>
      </c>
      <c r="Z303" s="116" t="s">
        <v>250</v>
      </c>
      <c r="AA303" s="108" t="s">
        <v>205</v>
      </c>
      <c r="AB303" s="108" t="s">
        <v>191</v>
      </c>
      <c r="AC303" s="131" t="s">
        <v>1420</v>
      </c>
      <c r="AD303" s="408" t="s">
        <v>193</v>
      </c>
      <c r="AE303" s="259" t="s">
        <v>1415</v>
      </c>
      <c r="AF303" s="410" t="s">
        <v>340</v>
      </c>
      <c r="AG303" s="108" t="s">
        <v>184</v>
      </c>
      <c r="AH303" s="414"/>
      <c r="AI303" s="414"/>
      <c r="AJ303" s="414"/>
      <c r="AK303" s="414"/>
      <c r="AL303" s="414"/>
      <c r="AM303" s="414"/>
      <c r="AN303" s="414"/>
      <c r="AO303" s="414"/>
      <c r="AP303" s="414"/>
      <c r="AQ303" s="414"/>
      <c r="AR303" s="414"/>
      <c r="AS303" s="414"/>
      <c r="AT303" s="414"/>
      <c r="AU303" s="414"/>
      <c r="AV303" s="414"/>
      <c r="AW303" s="414"/>
      <c r="AX303" s="414"/>
      <c r="AY303" s="414"/>
      <c r="AZ303" s="412" t="s">
        <v>215</v>
      </c>
      <c r="BA303" s="116">
        <v>3</v>
      </c>
      <c r="BB303" s="108"/>
      <c r="BC303" s="413"/>
    </row>
    <row r="304" s="26" customFormat="1" ht="409.5" hidden="1" spans="1:55">
      <c r="A304" s="98">
        <v>299</v>
      </c>
      <c r="B304" s="407" t="s">
        <v>117</v>
      </c>
      <c r="C304" s="407" t="s">
        <v>119</v>
      </c>
      <c r="D304" s="408" t="s">
        <v>242</v>
      </c>
      <c r="E304" s="407" t="s">
        <v>1409</v>
      </c>
      <c r="F304" s="108">
        <v>15608538886</v>
      </c>
      <c r="G304" s="102" t="s">
        <v>178</v>
      </c>
      <c r="H304" s="408" t="s">
        <v>327</v>
      </c>
      <c r="I304" s="116" t="s">
        <v>1410</v>
      </c>
      <c r="J304" s="116" t="s">
        <v>9</v>
      </c>
      <c r="K304" s="184" t="s">
        <v>1418</v>
      </c>
      <c r="L304" s="116">
        <v>3</v>
      </c>
      <c r="M304" s="408" t="s">
        <v>182</v>
      </c>
      <c r="N304" s="408" t="s">
        <v>183</v>
      </c>
      <c r="O304" s="108" t="s">
        <v>184</v>
      </c>
      <c r="P304" s="108" t="s">
        <v>184</v>
      </c>
      <c r="Q304" s="108" t="s">
        <v>184</v>
      </c>
      <c r="R304" s="108" t="s">
        <v>184</v>
      </c>
      <c r="S304" s="108" t="s">
        <v>184</v>
      </c>
      <c r="T304" s="108" t="s">
        <v>184</v>
      </c>
      <c r="U304" s="108" t="s">
        <v>184</v>
      </c>
      <c r="V304" s="259" t="s">
        <v>1419</v>
      </c>
      <c r="W304" s="407" t="s">
        <v>1389</v>
      </c>
      <c r="X304" s="108" t="s">
        <v>187</v>
      </c>
      <c r="Y304" s="108" t="s">
        <v>187</v>
      </c>
      <c r="Z304" s="116" t="s">
        <v>184</v>
      </c>
      <c r="AA304" s="108" t="s">
        <v>187</v>
      </c>
      <c r="AB304" s="108" t="s">
        <v>191</v>
      </c>
      <c r="AC304" s="108" t="s">
        <v>184</v>
      </c>
      <c r="AD304" s="408" t="s">
        <v>193</v>
      </c>
      <c r="AE304" s="259" t="s">
        <v>1415</v>
      </c>
      <c r="AF304" s="410" t="s">
        <v>340</v>
      </c>
      <c r="AG304" s="108" t="s">
        <v>184</v>
      </c>
      <c r="AH304" s="415"/>
      <c r="AI304" s="415"/>
      <c r="AJ304" s="415"/>
      <c r="AK304" s="415"/>
      <c r="AL304" s="415"/>
      <c r="AM304" s="415"/>
      <c r="AN304" s="415"/>
      <c r="AO304" s="415"/>
      <c r="AP304" s="415"/>
      <c r="AQ304" s="415"/>
      <c r="AR304" s="415"/>
      <c r="AS304" s="415"/>
      <c r="AT304" s="415"/>
      <c r="AU304" s="415"/>
      <c r="AV304" s="415"/>
      <c r="AW304" s="415"/>
      <c r="AX304" s="415"/>
      <c r="AY304" s="415"/>
      <c r="AZ304" s="412" t="s">
        <v>215</v>
      </c>
      <c r="BA304" s="116">
        <v>3</v>
      </c>
      <c r="BB304" s="108"/>
      <c r="BC304" s="413"/>
    </row>
    <row r="305" s="26" customFormat="1" ht="281.25" hidden="1" spans="1:55">
      <c r="A305" s="98">
        <v>300</v>
      </c>
      <c r="B305" s="407" t="s">
        <v>117</v>
      </c>
      <c r="C305" s="407" t="s">
        <v>120</v>
      </c>
      <c r="D305" s="408" t="s">
        <v>242</v>
      </c>
      <c r="E305" s="407" t="s">
        <v>1421</v>
      </c>
      <c r="F305" s="108">
        <v>15608538886</v>
      </c>
      <c r="G305" s="102" t="s">
        <v>197</v>
      </c>
      <c r="H305" s="408" t="s">
        <v>179</v>
      </c>
      <c r="I305" s="116" t="s">
        <v>527</v>
      </c>
      <c r="J305" s="116" t="s">
        <v>10</v>
      </c>
      <c r="K305" s="184" t="s">
        <v>1400</v>
      </c>
      <c r="L305" s="116">
        <v>1</v>
      </c>
      <c r="M305" s="408" t="s">
        <v>182</v>
      </c>
      <c r="N305" s="408" t="s">
        <v>187</v>
      </c>
      <c r="O305" s="108" t="s">
        <v>184</v>
      </c>
      <c r="P305" s="259" t="s">
        <v>1401</v>
      </c>
      <c r="Q305" s="108" t="s">
        <v>1402</v>
      </c>
      <c r="R305" s="108" t="s">
        <v>184</v>
      </c>
      <c r="S305" s="259" t="s">
        <v>1401</v>
      </c>
      <c r="T305" s="410" t="s">
        <v>1402</v>
      </c>
      <c r="U305" s="108" t="s">
        <v>184</v>
      </c>
      <c r="V305" s="108" t="s">
        <v>184</v>
      </c>
      <c r="W305" s="108" t="s">
        <v>1394</v>
      </c>
      <c r="X305" s="108" t="s">
        <v>187</v>
      </c>
      <c r="Y305" s="108" t="s">
        <v>187</v>
      </c>
      <c r="Z305" s="108" t="s">
        <v>184</v>
      </c>
      <c r="AA305" s="108" t="s">
        <v>322</v>
      </c>
      <c r="AB305" s="108" t="s">
        <v>191</v>
      </c>
      <c r="AC305" s="108" t="s">
        <v>184</v>
      </c>
      <c r="AD305" s="408" t="s">
        <v>193</v>
      </c>
      <c r="AE305" s="407" t="s">
        <v>1421</v>
      </c>
      <c r="AF305" s="108" t="s">
        <v>184</v>
      </c>
      <c r="AG305" s="410" t="s">
        <v>1269</v>
      </c>
      <c r="AH305" s="108">
        <v>45.58</v>
      </c>
      <c r="AI305" s="108">
        <v>46.38</v>
      </c>
      <c r="AJ305" s="108">
        <v>46.67</v>
      </c>
      <c r="AK305" s="108">
        <f>AJ305-AI305</f>
        <v>0.289999999999999</v>
      </c>
      <c r="AL305" s="108" t="s">
        <v>226</v>
      </c>
      <c r="AM305" s="108" t="s">
        <v>184</v>
      </c>
      <c r="AN305" s="108">
        <v>1004.86</v>
      </c>
      <c r="AO305" s="108">
        <v>1076</v>
      </c>
      <c r="AP305" s="108">
        <f>AO305-AN305</f>
        <v>71.14</v>
      </c>
      <c r="AQ305" s="108" t="s">
        <v>184</v>
      </c>
      <c r="AR305" s="108">
        <v>76.34</v>
      </c>
      <c r="AS305" s="108">
        <v>85</v>
      </c>
      <c r="AT305" s="108">
        <f>AS305-AR305</f>
        <v>8.66</v>
      </c>
      <c r="AU305" s="108" t="s">
        <v>184</v>
      </c>
      <c r="AV305" s="108">
        <v>0</v>
      </c>
      <c r="AW305" s="108">
        <v>0</v>
      </c>
      <c r="AX305" s="108">
        <v>0</v>
      </c>
      <c r="AY305" s="108" t="s">
        <v>184</v>
      </c>
      <c r="AZ305" s="412" t="s">
        <v>215</v>
      </c>
      <c r="BA305" s="116">
        <v>1</v>
      </c>
      <c r="BB305" s="108">
        <f>SUM(BA305)</f>
        <v>1</v>
      </c>
      <c r="BC305" s="413" t="s">
        <v>1422</v>
      </c>
    </row>
    <row r="306" s="26" customFormat="1" ht="85" hidden="1" customHeight="1" spans="1:55">
      <c r="A306" s="98">
        <v>301</v>
      </c>
      <c r="B306" s="407" t="s">
        <v>117</v>
      </c>
      <c r="C306" s="108" t="s">
        <v>20</v>
      </c>
      <c r="D306" s="108"/>
      <c r="E306" s="108" t="s">
        <v>184</v>
      </c>
      <c r="F306" s="108" t="s">
        <v>184</v>
      </c>
      <c r="G306" s="108" t="s">
        <v>184</v>
      </c>
      <c r="H306" s="108" t="s">
        <v>184</v>
      </c>
      <c r="I306" s="108" t="s">
        <v>184</v>
      </c>
      <c r="J306" s="108" t="s">
        <v>184</v>
      </c>
      <c r="K306" s="117" t="s">
        <v>184</v>
      </c>
      <c r="L306" s="132">
        <v>11</v>
      </c>
      <c r="M306" s="108" t="s">
        <v>184</v>
      </c>
      <c r="N306" s="108" t="s">
        <v>184</v>
      </c>
      <c r="O306" s="108" t="s">
        <v>184</v>
      </c>
      <c r="P306" s="108" t="s">
        <v>184</v>
      </c>
      <c r="Q306" s="108" t="s">
        <v>184</v>
      </c>
      <c r="R306" s="108" t="s">
        <v>184</v>
      </c>
      <c r="S306" s="108" t="s">
        <v>184</v>
      </c>
      <c r="T306" s="108" t="s">
        <v>184</v>
      </c>
      <c r="U306" s="108" t="s">
        <v>184</v>
      </c>
      <c r="V306" s="108" t="s">
        <v>184</v>
      </c>
      <c r="W306" s="108" t="s">
        <v>184</v>
      </c>
      <c r="X306" s="108" t="s">
        <v>184</v>
      </c>
      <c r="Y306" s="108" t="s">
        <v>184</v>
      </c>
      <c r="Z306" s="108" t="s">
        <v>184</v>
      </c>
      <c r="AA306" s="108" t="s">
        <v>184</v>
      </c>
      <c r="AB306" s="108" t="s">
        <v>184</v>
      </c>
      <c r="AC306" s="108" t="s">
        <v>184</v>
      </c>
      <c r="AD306" s="108" t="s">
        <v>184</v>
      </c>
      <c r="AE306" s="108" t="s">
        <v>184</v>
      </c>
      <c r="AF306" s="108" t="s">
        <v>184</v>
      </c>
      <c r="AG306" s="108" t="s">
        <v>184</v>
      </c>
      <c r="AH306" s="108" t="s">
        <v>184</v>
      </c>
      <c r="AI306" s="108" t="s">
        <v>184</v>
      </c>
      <c r="AJ306" s="108" t="s">
        <v>184</v>
      </c>
      <c r="AK306" s="108" t="s">
        <v>184</v>
      </c>
      <c r="AL306" s="108" t="s">
        <v>184</v>
      </c>
      <c r="AM306" s="108" t="s">
        <v>184</v>
      </c>
      <c r="AN306" s="108" t="s">
        <v>184</v>
      </c>
      <c r="AO306" s="108" t="s">
        <v>184</v>
      </c>
      <c r="AP306" s="108" t="s">
        <v>184</v>
      </c>
      <c r="AQ306" s="108" t="s">
        <v>184</v>
      </c>
      <c r="AR306" s="108" t="s">
        <v>184</v>
      </c>
      <c r="AS306" s="108" t="s">
        <v>184</v>
      </c>
      <c r="AT306" s="108" t="s">
        <v>184</v>
      </c>
      <c r="AU306" s="108" t="s">
        <v>184</v>
      </c>
      <c r="AV306" s="416">
        <v>0</v>
      </c>
      <c r="AW306" s="416">
        <v>0</v>
      </c>
      <c r="AX306" s="416">
        <v>0</v>
      </c>
      <c r="AY306" s="416" t="s">
        <v>184</v>
      </c>
      <c r="AZ306" s="412" t="s">
        <v>184</v>
      </c>
      <c r="BA306" s="132">
        <v>11</v>
      </c>
      <c r="BB306" s="416">
        <f>SUM(BB299:BB305)</f>
        <v>11</v>
      </c>
      <c r="BC306" s="416" t="s">
        <v>184</v>
      </c>
    </row>
    <row r="307" s="26" customFormat="1" ht="70" hidden="1" customHeight="1" spans="1:55">
      <c r="A307" s="112">
        <v>302</v>
      </c>
      <c r="B307" s="407" t="s">
        <v>117</v>
      </c>
      <c r="C307" s="108" t="s">
        <v>21</v>
      </c>
      <c r="D307" s="108"/>
      <c r="E307" s="108" t="s">
        <v>184</v>
      </c>
      <c r="F307" s="108" t="s">
        <v>184</v>
      </c>
      <c r="G307" s="108" t="s">
        <v>184</v>
      </c>
      <c r="H307" s="108" t="s">
        <v>184</v>
      </c>
      <c r="I307" s="108" t="s">
        <v>184</v>
      </c>
      <c r="J307" s="108" t="s">
        <v>184</v>
      </c>
      <c r="K307" s="117" t="s">
        <v>184</v>
      </c>
      <c r="L307" s="132">
        <v>16</v>
      </c>
      <c r="M307" s="108" t="s">
        <v>184</v>
      </c>
      <c r="N307" s="108" t="s">
        <v>184</v>
      </c>
      <c r="O307" s="108" t="s">
        <v>184</v>
      </c>
      <c r="P307" s="108" t="s">
        <v>184</v>
      </c>
      <c r="Q307" s="108" t="s">
        <v>184</v>
      </c>
      <c r="R307" s="108" t="s">
        <v>184</v>
      </c>
      <c r="S307" s="108" t="s">
        <v>184</v>
      </c>
      <c r="T307" s="108" t="s">
        <v>184</v>
      </c>
      <c r="U307" s="108" t="s">
        <v>184</v>
      </c>
      <c r="V307" s="108" t="s">
        <v>184</v>
      </c>
      <c r="W307" s="108" t="s">
        <v>184</v>
      </c>
      <c r="X307" s="108" t="s">
        <v>184</v>
      </c>
      <c r="Y307" s="108" t="s">
        <v>184</v>
      </c>
      <c r="Z307" s="108" t="s">
        <v>184</v>
      </c>
      <c r="AA307" s="108" t="s">
        <v>184</v>
      </c>
      <c r="AB307" s="108" t="s">
        <v>184</v>
      </c>
      <c r="AC307" s="108" t="s">
        <v>184</v>
      </c>
      <c r="AD307" s="108" t="s">
        <v>184</v>
      </c>
      <c r="AE307" s="108" t="s">
        <v>184</v>
      </c>
      <c r="AF307" s="108" t="s">
        <v>184</v>
      </c>
      <c r="AG307" s="108" t="s">
        <v>184</v>
      </c>
      <c r="AH307" s="108" t="s">
        <v>184</v>
      </c>
      <c r="AI307" s="108" t="s">
        <v>184</v>
      </c>
      <c r="AJ307" s="108" t="s">
        <v>184</v>
      </c>
      <c r="AK307" s="108" t="s">
        <v>184</v>
      </c>
      <c r="AL307" s="108" t="s">
        <v>184</v>
      </c>
      <c r="AM307" s="108" t="s">
        <v>184</v>
      </c>
      <c r="AN307" s="108" t="s">
        <v>184</v>
      </c>
      <c r="AO307" s="108" t="s">
        <v>184</v>
      </c>
      <c r="AP307" s="108" t="s">
        <v>184</v>
      </c>
      <c r="AQ307" s="108" t="s">
        <v>184</v>
      </c>
      <c r="AR307" s="108" t="s">
        <v>184</v>
      </c>
      <c r="AS307" s="108" t="s">
        <v>184</v>
      </c>
      <c r="AT307" s="108" t="s">
        <v>184</v>
      </c>
      <c r="AU307" s="108" t="s">
        <v>184</v>
      </c>
      <c r="AV307" s="416">
        <v>0</v>
      </c>
      <c r="AW307" s="416">
        <v>0</v>
      </c>
      <c r="AX307" s="416">
        <v>0</v>
      </c>
      <c r="AY307" s="416" t="s">
        <v>184</v>
      </c>
      <c r="AZ307" s="412" t="s">
        <v>184</v>
      </c>
      <c r="BA307" s="132">
        <v>16</v>
      </c>
      <c r="BB307" s="132">
        <v>16</v>
      </c>
      <c r="BC307" s="416" t="s">
        <v>184</v>
      </c>
    </row>
    <row r="308" ht="91" hidden="1" customHeight="1" spans="1:55">
      <c r="A308" s="417"/>
      <c r="B308" s="418"/>
      <c r="C308" s="418"/>
      <c r="D308" s="418"/>
      <c r="E308" s="418"/>
      <c r="F308" s="419"/>
      <c r="G308" s="420"/>
      <c r="H308" s="421"/>
      <c r="I308" s="422"/>
      <c r="J308" s="422"/>
      <c r="K308" s="423"/>
      <c r="L308" s="422"/>
      <c r="M308" s="420"/>
      <c r="N308" s="420"/>
      <c r="O308" s="424"/>
      <c r="P308" s="424"/>
      <c r="Q308" s="424"/>
      <c r="R308" s="424"/>
      <c r="S308" s="425"/>
      <c r="T308" s="425"/>
      <c r="U308" s="424"/>
      <c r="V308" s="424"/>
      <c r="W308" s="424"/>
      <c r="X308" s="426"/>
      <c r="Y308" s="424"/>
      <c r="Z308" s="424"/>
      <c r="AA308" s="426"/>
      <c r="AB308" s="426"/>
      <c r="AC308" s="426"/>
      <c r="AD308" s="420"/>
      <c r="AE308" s="28"/>
      <c r="AF308" s="427"/>
      <c r="AG308" s="424"/>
      <c r="AH308" s="424"/>
      <c r="AI308" s="424"/>
      <c r="AJ308" s="424"/>
      <c r="AK308" s="424"/>
      <c r="AL308" s="424"/>
      <c r="AM308" s="424"/>
      <c r="AN308" s="424"/>
      <c r="AO308" s="424"/>
      <c r="AP308" s="424"/>
      <c r="AQ308" s="424"/>
      <c r="AR308" s="426"/>
      <c r="AS308" s="426"/>
      <c r="AT308" s="426"/>
      <c r="AU308" s="424"/>
      <c r="AV308" s="424"/>
      <c r="AW308" s="424"/>
      <c r="AX308" s="424"/>
      <c r="AY308" s="424"/>
      <c r="AZ308" s="424"/>
      <c r="BA308" s="41"/>
      <c r="BB308" s="47">
        <f>BB307+BB293+BB287+BB270+BB267+BB261+BB257+BB236+BB229+BB226+BB216+BB209+BB202+BB160+BB151+BB145+BB139+BB135+BB128+BB122+BB112+BB108+BB59+BB27+BB10</f>
        <v>263</v>
      </c>
    </row>
    <row r="309" ht="18.75" hidden="1" spans="1:55">
      <c r="A309" s="417"/>
      <c r="B309" s="418"/>
      <c r="C309" s="418"/>
      <c r="D309" s="418"/>
      <c r="E309" s="418"/>
      <c r="F309" s="419"/>
      <c r="G309" s="420"/>
      <c r="H309" s="421"/>
      <c r="I309" s="422"/>
      <c r="J309" s="422"/>
      <c r="K309" s="423"/>
      <c r="L309" s="422"/>
      <c r="M309" s="420"/>
      <c r="N309" s="420"/>
      <c r="O309" s="424"/>
      <c r="P309" s="424"/>
      <c r="Q309" s="424"/>
      <c r="R309" s="424"/>
      <c r="S309" s="425"/>
      <c r="T309" s="425"/>
      <c r="U309" s="424"/>
      <c r="V309" s="424"/>
      <c r="W309" s="424"/>
      <c r="X309" s="426"/>
      <c r="Y309" s="424"/>
      <c r="Z309" s="424"/>
      <c r="AA309" s="426"/>
      <c r="AB309" s="426"/>
      <c r="AC309" s="426"/>
      <c r="AD309" s="420"/>
      <c r="AE309" s="28"/>
      <c r="AF309" s="427"/>
      <c r="AG309" s="424"/>
      <c r="AH309" s="424"/>
      <c r="AI309" s="424"/>
      <c r="AJ309" s="424"/>
      <c r="AK309" s="424"/>
      <c r="AL309" s="424"/>
      <c r="AM309" s="424"/>
      <c r="AN309" s="424"/>
      <c r="AO309" s="424"/>
      <c r="AP309" s="424"/>
      <c r="AQ309" s="424"/>
      <c r="AR309" s="426"/>
      <c r="AS309" s="426"/>
      <c r="AT309" s="426"/>
      <c r="AU309" s="424"/>
      <c r="AV309" s="424"/>
      <c r="AW309" s="424"/>
      <c r="AX309" s="424"/>
      <c r="AY309" s="424"/>
      <c r="AZ309" s="424"/>
      <c r="BA309" s="41"/>
    </row>
    <row r="310" ht="18.75" hidden="1" spans="1:55">
      <c r="A310" s="425" t="s">
        <v>1423</v>
      </c>
      <c r="B310" s="425"/>
      <c r="C310" s="425"/>
      <c r="D310" s="425"/>
      <c r="E310" s="425"/>
      <c r="F310" s="425"/>
      <c r="G310" s="425"/>
      <c r="H310" s="425"/>
      <c r="I310" s="425"/>
      <c r="J310" s="425"/>
      <c r="K310" s="427"/>
      <c r="L310" s="425"/>
      <c r="M310" s="425"/>
      <c r="N310" s="424"/>
      <c r="O310" s="424"/>
      <c r="P310" s="424"/>
      <c r="Q310" s="424"/>
      <c r="R310" s="425"/>
      <c r="S310" s="425"/>
      <c r="T310" s="425"/>
      <c r="U310" s="425"/>
      <c r="V310" s="425"/>
      <c r="AC310" s="40"/>
      <c r="AF310" s="51"/>
      <c r="AG310" s="40"/>
      <c r="BA310" s="41"/>
    </row>
  </sheetData>
  <sheetProtection formatCells="0" insertHyperlinks="0" autoFilter="0"/>
  <autoFilter xmlns:etc="http://www.wps.cn/officeDocument/2017/etCustomData" ref="A5:BC310" etc:filterBottomFollowUsedRange="0">
    <filterColumn colId="1">
      <customFilters>
        <customFilter operator="equal" val="贵州水投水务集团有限公司"/>
      </customFilters>
    </filterColumn>
    <extLst/>
  </autoFilter>
  <mergeCells count="483">
    <mergeCell ref="A1:B1"/>
    <mergeCell ref="A2:AZ2"/>
    <mergeCell ref="A3:U3"/>
    <mergeCell ref="O4:Q4"/>
    <mergeCell ref="R4:T4"/>
    <mergeCell ref="U4:W4"/>
    <mergeCell ref="Y4:AC4"/>
    <mergeCell ref="AH4:AM4"/>
    <mergeCell ref="AN4:AQ4"/>
    <mergeCell ref="AR4:AU4"/>
    <mergeCell ref="AV4:AY4"/>
    <mergeCell ref="BA4:BC4"/>
    <mergeCell ref="C10:D10"/>
    <mergeCell ref="C26:D26"/>
    <mergeCell ref="C27:D27"/>
    <mergeCell ref="C58:D58"/>
    <mergeCell ref="C59:D59"/>
    <mergeCell ref="C107:D107"/>
    <mergeCell ref="C108:D108"/>
    <mergeCell ref="C111:D111"/>
    <mergeCell ref="C112:D112"/>
    <mergeCell ref="C121:D121"/>
    <mergeCell ref="C122:D122"/>
    <mergeCell ref="C127:D127"/>
    <mergeCell ref="C128:D128"/>
    <mergeCell ref="C134:D134"/>
    <mergeCell ref="C135:D135"/>
    <mergeCell ref="C138:D138"/>
    <mergeCell ref="C139:D139"/>
    <mergeCell ref="C144:D144"/>
    <mergeCell ref="C145:D145"/>
    <mergeCell ref="C150:D150"/>
    <mergeCell ref="C151:D151"/>
    <mergeCell ref="C159:D159"/>
    <mergeCell ref="C160:D160"/>
    <mergeCell ref="C201:D201"/>
    <mergeCell ref="C202:D202"/>
    <mergeCell ref="C208:D208"/>
    <mergeCell ref="C209:D209"/>
    <mergeCell ref="C215:D215"/>
    <mergeCell ref="C216:D216"/>
    <mergeCell ref="C225:D225"/>
    <mergeCell ref="C226:D226"/>
    <mergeCell ref="C228:D228"/>
    <mergeCell ref="C229:D229"/>
    <mergeCell ref="C235:D235"/>
    <mergeCell ref="C236:D236"/>
    <mergeCell ref="C256:D256"/>
    <mergeCell ref="C257:D257"/>
    <mergeCell ref="C260:D260"/>
    <mergeCell ref="C261:D261"/>
    <mergeCell ref="C266:D266"/>
    <mergeCell ref="C267:D267"/>
    <mergeCell ref="C269:D269"/>
    <mergeCell ref="C270:D270"/>
    <mergeCell ref="C286:D286"/>
    <mergeCell ref="C287:D287"/>
    <mergeCell ref="C292:D292"/>
    <mergeCell ref="C293:D293"/>
    <mergeCell ref="C306:D306"/>
    <mergeCell ref="C307:D307"/>
    <mergeCell ref="A310:V310"/>
    <mergeCell ref="A4:A5"/>
    <mergeCell ref="B4:B5"/>
    <mergeCell ref="C4:C5"/>
    <mergeCell ref="D4:D5"/>
    <mergeCell ref="E4:E5"/>
    <mergeCell ref="F4:F5"/>
    <mergeCell ref="G4:G5"/>
    <mergeCell ref="H4:H5"/>
    <mergeCell ref="I4:I5"/>
    <mergeCell ref="J4:J5"/>
    <mergeCell ref="K4:K5"/>
    <mergeCell ref="L4:L5"/>
    <mergeCell ref="M4:M5"/>
    <mergeCell ref="N4:N5"/>
    <mergeCell ref="X4:X5"/>
    <mergeCell ref="AD4:AD5"/>
    <mergeCell ref="AE4:AE5"/>
    <mergeCell ref="AF4:AF5"/>
    <mergeCell ref="AG4:AG5"/>
    <mergeCell ref="AH11:AH13"/>
    <mergeCell ref="AH14:AH18"/>
    <mergeCell ref="AH19:AH25"/>
    <mergeCell ref="AH28:AH30"/>
    <mergeCell ref="AH31:AH32"/>
    <mergeCell ref="AH33:AH36"/>
    <mergeCell ref="AH37:AH42"/>
    <mergeCell ref="AH43:AH46"/>
    <mergeCell ref="AH47:AH49"/>
    <mergeCell ref="AH50:AH52"/>
    <mergeCell ref="AH53:AH56"/>
    <mergeCell ref="AH96:AH97"/>
    <mergeCell ref="AH98:AH99"/>
    <mergeCell ref="AH294:AH298"/>
    <mergeCell ref="AH299:AH300"/>
    <mergeCell ref="AH301:AH304"/>
    <mergeCell ref="AI11:AI13"/>
    <mergeCell ref="AI14:AI18"/>
    <mergeCell ref="AI19:AI25"/>
    <mergeCell ref="AI28:AI30"/>
    <mergeCell ref="AI31:AI32"/>
    <mergeCell ref="AI33:AI36"/>
    <mergeCell ref="AI37:AI42"/>
    <mergeCell ref="AI43:AI46"/>
    <mergeCell ref="AI47:AI49"/>
    <mergeCell ref="AI50:AI52"/>
    <mergeCell ref="AI53:AI56"/>
    <mergeCell ref="AI96:AI97"/>
    <mergeCell ref="AI98:AI99"/>
    <mergeCell ref="AI294:AI298"/>
    <mergeCell ref="AI299:AI300"/>
    <mergeCell ref="AI301:AI304"/>
    <mergeCell ref="AJ11:AJ13"/>
    <mergeCell ref="AJ14:AJ18"/>
    <mergeCell ref="AJ19:AJ25"/>
    <mergeCell ref="AJ28:AJ30"/>
    <mergeCell ref="AJ31:AJ32"/>
    <mergeCell ref="AJ33:AJ36"/>
    <mergeCell ref="AJ37:AJ42"/>
    <mergeCell ref="AJ43:AJ46"/>
    <mergeCell ref="AJ47:AJ49"/>
    <mergeCell ref="AJ50:AJ52"/>
    <mergeCell ref="AJ53:AJ56"/>
    <mergeCell ref="AJ96:AJ97"/>
    <mergeCell ref="AJ98:AJ99"/>
    <mergeCell ref="AJ294:AJ298"/>
    <mergeCell ref="AJ299:AJ300"/>
    <mergeCell ref="AJ301:AJ304"/>
    <mergeCell ref="AK11:AK13"/>
    <mergeCell ref="AK14:AK18"/>
    <mergeCell ref="AK19:AK25"/>
    <mergeCell ref="AK28:AK30"/>
    <mergeCell ref="AK31:AK32"/>
    <mergeCell ref="AK33:AK36"/>
    <mergeCell ref="AK37:AK42"/>
    <mergeCell ref="AK43:AK46"/>
    <mergeCell ref="AK47:AK49"/>
    <mergeCell ref="AK50:AK52"/>
    <mergeCell ref="AK53:AK56"/>
    <mergeCell ref="AK96:AK97"/>
    <mergeCell ref="AK98:AK99"/>
    <mergeCell ref="AK294:AK298"/>
    <mergeCell ref="AK299:AK300"/>
    <mergeCell ref="AK301:AK304"/>
    <mergeCell ref="AL11:AL13"/>
    <mergeCell ref="AL14:AL18"/>
    <mergeCell ref="AL19:AL25"/>
    <mergeCell ref="AL28:AL30"/>
    <mergeCell ref="AL31:AL32"/>
    <mergeCell ref="AL33:AL36"/>
    <mergeCell ref="AL37:AL42"/>
    <mergeCell ref="AL43:AL46"/>
    <mergeCell ref="AL47:AL49"/>
    <mergeCell ref="AL50:AL52"/>
    <mergeCell ref="AL53:AL56"/>
    <mergeCell ref="AL96:AL97"/>
    <mergeCell ref="AL98:AL99"/>
    <mergeCell ref="AL294:AL298"/>
    <mergeCell ref="AL299:AL300"/>
    <mergeCell ref="AL301:AL304"/>
    <mergeCell ref="AM11:AM13"/>
    <mergeCell ref="AM14:AM18"/>
    <mergeCell ref="AM19:AM25"/>
    <mergeCell ref="AM28:AM30"/>
    <mergeCell ref="AM31:AM32"/>
    <mergeCell ref="AM33:AM36"/>
    <mergeCell ref="AM37:AM42"/>
    <mergeCell ref="AM43:AM46"/>
    <mergeCell ref="AM47:AM49"/>
    <mergeCell ref="AM50:AM52"/>
    <mergeCell ref="AM53:AM56"/>
    <mergeCell ref="AM96:AM97"/>
    <mergeCell ref="AM98:AM99"/>
    <mergeCell ref="AM294:AM298"/>
    <mergeCell ref="AM299:AM300"/>
    <mergeCell ref="AM301:AM304"/>
    <mergeCell ref="AN11:AN13"/>
    <mergeCell ref="AN14:AN18"/>
    <mergeCell ref="AN19:AN25"/>
    <mergeCell ref="AN28:AN30"/>
    <mergeCell ref="AN31:AN32"/>
    <mergeCell ref="AN33:AN36"/>
    <mergeCell ref="AN37:AN42"/>
    <mergeCell ref="AN43:AN46"/>
    <mergeCell ref="AN47:AN49"/>
    <mergeCell ref="AN50:AN52"/>
    <mergeCell ref="AN53:AN56"/>
    <mergeCell ref="AN96:AN97"/>
    <mergeCell ref="AN98:AN99"/>
    <mergeCell ref="AN294:AN298"/>
    <mergeCell ref="AN299:AN300"/>
    <mergeCell ref="AN301:AN304"/>
    <mergeCell ref="AO11:AO13"/>
    <mergeCell ref="AO14:AO18"/>
    <mergeCell ref="AO19:AO25"/>
    <mergeCell ref="AO28:AO30"/>
    <mergeCell ref="AO31:AO32"/>
    <mergeCell ref="AO33:AO36"/>
    <mergeCell ref="AO37:AO42"/>
    <mergeCell ref="AO43:AO46"/>
    <mergeCell ref="AO47:AO49"/>
    <mergeCell ref="AO50:AO52"/>
    <mergeCell ref="AO53:AO56"/>
    <mergeCell ref="AO96:AO97"/>
    <mergeCell ref="AO98:AO99"/>
    <mergeCell ref="AO294:AO298"/>
    <mergeCell ref="AO299:AO300"/>
    <mergeCell ref="AO301:AO304"/>
    <mergeCell ref="AP11:AP13"/>
    <mergeCell ref="AP14:AP18"/>
    <mergeCell ref="AP19:AP25"/>
    <mergeCell ref="AP28:AP30"/>
    <mergeCell ref="AP31:AP32"/>
    <mergeCell ref="AP33:AP36"/>
    <mergeCell ref="AP37:AP42"/>
    <mergeCell ref="AP43:AP46"/>
    <mergeCell ref="AP47:AP49"/>
    <mergeCell ref="AP50:AP52"/>
    <mergeCell ref="AP53:AP56"/>
    <mergeCell ref="AP96:AP97"/>
    <mergeCell ref="AP98:AP99"/>
    <mergeCell ref="AP294:AP298"/>
    <mergeCell ref="AP299:AP300"/>
    <mergeCell ref="AP301:AP304"/>
    <mergeCell ref="AQ11:AQ13"/>
    <mergeCell ref="AQ14:AQ18"/>
    <mergeCell ref="AQ19:AQ25"/>
    <mergeCell ref="AQ28:AQ30"/>
    <mergeCell ref="AQ31:AQ32"/>
    <mergeCell ref="AQ33:AQ36"/>
    <mergeCell ref="AQ37:AQ42"/>
    <mergeCell ref="AQ43:AQ46"/>
    <mergeCell ref="AQ47:AQ49"/>
    <mergeCell ref="AQ50:AQ52"/>
    <mergeCell ref="AQ53:AQ56"/>
    <mergeCell ref="AQ96:AQ97"/>
    <mergeCell ref="AQ98:AQ99"/>
    <mergeCell ref="AQ294:AQ298"/>
    <mergeCell ref="AQ299:AQ300"/>
    <mergeCell ref="AQ301:AQ304"/>
    <mergeCell ref="AR11:AR13"/>
    <mergeCell ref="AR14:AR18"/>
    <mergeCell ref="AR19:AR25"/>
    <mergeCell ref="AR28:AR30"/>
    <mergeCell ref="AR31:AR32"/>
    <mergeCell ref="AR33:AR36"/>
    <mergeCell ref="AR37:AR42"/>
    <mergeCell ref="AR43:AR46"/>
    <mergeCell ref="AR47:AR49"/>
    <mergeCell ref="AR50:AR52"/>
    <mergeCell ref="AR53:AR56"/>
    <mergeCell ref="AR96:AR97"/>
    <mergeCell ref="AR98:AR99"/>
    <mergeCell ref="AR294:AR298"/>
    <mergeCell ref="AR299:AR300"/>
    <mergeCell ref="AR301:AR304"/>
    <mergeCell ref="AS11:AS13"/>
    <mergeCell ref="AS14:AS18"/>
    <mergeCell ref="AS19:AS25"/>
    <mergeCell ref="AS28:AS30"/>
    <mergeCell ref="AS31:AS32"/>
    <mergeCell ref="AS33:AS36"/>
    <mergeCell ref="AS37:AS42"/>
    <mergeCell ref="AS43:AS46"/>
    <mergeCell ref="AS47:AS49"/>
    <mergeCell ref="AS50:AS52"/>
    <mergeCell ref="AS53:AS56"/>
    <mergeCell ref="AS96:AS97"/>
    <mergeCell ref="AS98:AS99"/>
    <mergeCell ref="AS294:AS298"/>
    <mergeCell ref="AS299:AS300"/>
    <mergeCell ref="AS301:AS304"/>
    <mergeCell ref="AT11:AT13"/>
    <mergeCell ref="AT14:AT18"/>
    <mergeCell ref="AT19:AT25"/>
    <mergeCell ref="AT28:AT30"/>
    <mergeCell ref="AT31:AT32"/>
    <mergeCell ref="AT33:AT36"/>
    <mergeCell ref="AT37:AT42"/>
    <mergeCell ref="AT43:AT46"/>
    <mergeCell ref="AT47:AT49"/>
    <mergeCell ref="AT50:AT52"/>
    <mergeCell ref="AT53:AT56"/>
    <mergeCell ref="AT96:AT97"/>
    <mergeCell ref="AT98:AT99"/>
    <mergeCell ref="AT294:AT298"/>
    <mergeCell ref="AT299:AT300"/>
    <mergeCell ref="AT301:AT304"/>
    <mergeCell ref="AU11:AU13"/>
    <mergeCell ref="AU14:AU18"/>
    <mergeCell ref="AU19:AU25"/>
    <mergeCell ref="AU28:AU30"/>
    <mergeCell ref="AU31:AU32"/>
    <mergeCell ref="AU33:AU36"/>
    <mergeCell ref="AU37:AU42"/>
    <mergeCell ref="AU43:AU46"/>
    <mergeCell ref="AU47:AU49"/>
    <mergeCell ref="AU50:AU52"/>
    <mergeCell ref="AU53:AU56"/>
    <mergeCell ref="AU96:AU97"/>
    <mergeCell ref="AU98:AU99"/>
    <mergeCell ref="AU294:AU298"/>
    <mergeCell ref="AU299:AU300"/>
    <mergeCell ref="AU301:AU304"/>
    <mergeCell ref="AV11:AV13"/>
    <mergeCell ref="AV14:AV18"/>
    <mergeCell ref="AV19:AV25"/>
    <mergeCell ref="AV28:AV30"/>
    <mergeCell ref="AV31:AV32"/>
    <mergeCell ref="AV33:AV36"/>
    <mergeCell ref="AV37:AV42"/>
    <mergeCell ref="AV43:AV46"/>
    <mergeCell ref="AV47:AV49"/>
    <mergeCell ref="AV50:AV52"/>
    <mergeCell ref="AV53:AV56"/>
    <mergeCell ref="AV96:AV97"/>
    <mergeCell ref="AV98:AV99"/>
    <mergeCell ref="AV294:AV298"/>
    <mergeCell ref="AV299:AV300"/>
    <mergeCell ref="AV301:AV304"/>
    <mergeCell ref="AW11:AW13"/>
    <mergeCell ref="AW14:AW18"/>
    <mergeCell ref="AW19:AW25"/>
    <mergeCell ref="AW28:AW30"/>
    <mergeCell ref="AW31:AW32"/>
    <mergeCell ref="AW33:AW36"/>
    <mergeCell ref="AW37:AW42"/>
    <mergeCell ref="AW43:AW46"/>
    <mergeCell ref="AW47:AW49"/>
    <mergeCell ref="AW50:AW52"/>
    <mergeCell ref="AW53:AW56"/>
    <mergeCell ref="AW96:AW97"/>
    <mergeCell ref="AW98:AW99"/>
    <mergeCell ref="AW294:AW298"/>
    <mergeCell ref="AW299:AW300"/>
    <mergeCell ref="AW301:AW304"/>
    <mergeCell ref="AX11:AX13"/>
    <mergeCell ref="AX14:AX18"/>
    <mergeCell ref="AX19:AX25"/>
    <mergeCell ref="AX28:AX30"/>
    <mergeCell ref="AX31:AX32"/>
    <mergeCell ref="AX33:AX36"/>
    <mergeCell ref="AX37:AX42"/>
    <mergeCell ref="AX43:AX46"/>
    <mergeCell ref="AX47:AX49"/>
    <mergeCell ref="AX50:AX52"/>
    <mergeCell ref="AX53:AX56"/>
    <mergeCell ref="AX96:AX97"/>
    <mergeCell ref="AX98:AX99"/>
    <mergeCell ref="AX294:AX298"/>
    <mergeCell ref="AX299:AX300"/>
    <mergeCell ref="AX301:AX304"/>
    <mergeCell ref="AY11:AY13"/>
    <mergeCell ref="AY14:AY18"/>
    <mergeCell ref="AY19:AY25"/>
    <mergeCell ref="AY28:AY30"/>
    <mergeCell ref="AY31:AY32"/>
    <mergeCell ref="AY33:AY36"/>
    <mergeCell ref="AY37:AY42"/>
    <mergeCell ref="AY43:AY46"/>
    <mergeCell ref="AY47:AY49"/>
    <mergeCell ref="AY50:AY52"/>
    <mergeCell ref="AY53:AY56"/>
    <mergeCell ref="AY96:AY97"/>
    <mergeCell ref="AY98:AY99"/>
    <mergeCell ref="AY294:AY298"/>
    <mergeCell ref="AY299:AY300"/>
    <mergeCell ref="AY301:AY304"/>
    <mergeCell ref="AZ4:AZ5"/>
    <mergeCell ref="BB11:BB13"/>
    <mergeCell ref="BB14:BB18"/>
    <mergeCell ref="BB19:BB25"/>
    <mergeCell ref="BB28:BB30"/>
    <mergeCell ref="BB31:BB32"/>
    <mergeCell ref="BB33:BB36"/>
    <mergeCell ref="BB37:BB42"/>
    <mergeCell ref="BB43:BB46"/>
    <mergeCell ref="BB47:BB49"/>
    <mergeCell ref="BB50:BB52"/>
    <mergeCell ref="BB53:BB56"/>
    <mergeCell ref="BB60:BB72"/>
    <mergeCell ref="BB73:BB78"/>
    <mergeCell ref="BB79:BB81"/>
    <mergeCell ref="BB84:BB85"/>
    <mergeCell ref="BB89:BB91"/>
    <mergeCell ref="BB93:BB94"/>
    <mergeCell ref="BB96:BB97"/>
    <mergeCell ref="BB98:BB99"/>
    <mergeCell ref="BB100:BB101"/>
    <mergeCell ref="BB109:BB110"/>
    <mergeCell ref="BB113:BB116"/>
    <mergeCell ref="BB123:BB124"/>
    <mergeCell ref="BB125:BB126"/>
    <mergeCell ref="BB129:BB133"/>
    <mergeCell ref="BB136:BB137"/>
    <mergeCell ref="BB140:BB141"/>
    <mergeCell ref="BB146:BB147"/>
    <mergeCell ref="BB148:BB149"/>
    <mergeCell ref="BB152:BB155"/>
    <mergeCell ref="BB157:BB158"/>
    <mergeCell ref="BB161:BB166"/>
    <mergeCell ref="BB167:BB168"/>
    <mergeCell ref="BB169:BB175"/>
    <mergeCell ref="BB176:BB177"/>
    <mergeCell ref="BB180:BB181"/>
    <mergeCell ref="BB184:BB187"/>
    <mergeCell ref="BB188:BB189"/>
    <mergeCell ref="BB190:BB191"/>
    <mergeCell ref="BB192:BB193"/>
    <mergeCell ref="BB195:BB197"/>
    <mergeCell ref="BB199:BB200"/>
    <mergeCell ref="BB203:BB207"/>
    <mergeCell ref="BB210:BB214"/>
    <mergeCell ref="BB217:BB224"/>
    <mergeCell ref="BB230:BB234"/>
    <mergeCell ref="BB237:BB255"/>
    <mergeCell ref="BB262:BB265"/>
    <mergeCell ref="BB271:BB274"/>
    <mergeCell ref="BB275:BB277"/>
    <mergeCell ref="BB278:BB280"/>
    <mergeCell ref="BB281:BB285"/>
    <mergeCell ref="BB288:BB291"/>
    <mergeCell ref="BB294:BB298"/>
    <mergeCell ref="BB299:BB300"/>
    <mergeCell ref="BB301:BB304"/>
    <mergeCell ref="BC6:BC8"/>
    <mergeCell ref="BC11:BC13"/>
    <mergeCell ref="BC14:BC18"/>
    <mergeCell ref="BC19:BC25"/>
    <mergeCell ref="BC28:BC30"/>
    <mergeCell ref="BC31:BC32"/>
    <mergeCell ref="BC33:BC36"/>
    <mergeCell ref="BC37:BC42"/>
    <mergeCell ref="BC43:BC46"/>
    <mergeCell ref="BC47:BC49"/>
    <mergeCell ref="BC50:BC52"/>
    <mergeCell ref="BC53:BC56"/>
    <mergeCell ref="BC60:BC72"/>
    <mergeCell ref="BC73:BC78"/>
    <mergeCell ref="BC79:BC81"/>
    <mergeCell ref="BC84:BC85"/>
    <mergeCell ref="BC89:BC91"/>
    <mergeCell ref="BC93:BC94"/>
    <mergeCell ref="BC96:BC97"/>
    <mergeCell ref="BC98:BC99"/>
    <mergeCell ref="BC100:BC101"/>
    <mergeCell ref="BC105:BC106"/>
    <mergeCell ref="BC109:BC110"/>
    <mergeCell ref="BC113:BC116"/>
    <mergeCell ref="BC123:BC124"/>
    <mergeCell ref="BC125:BC126"/>
    <mergeCell ref="BC129:BC133"/>
    <mergeCell ref="BC136:BC137"/>
    <mergeCell ref="BC140:BC141"/>
    <mergeCell ref="BC146:BC147"/>
    <mergeCell ref="BC148:BC149"/>
    <mergeCell ref="BC152:BC155"/>
    <mergeCell ref="BC157:BC158"/>
    <mergeCell ref="BC161:BC166"/>
    <mergeCell ref="BC167:BC168"/>
    <mergeCell ref="BC169:BC175"/>
    <mergeCell ref="BC176:BC177"/>
    <mergeCell ref="BC180:BC181"/>
    <mergeCell ref="BC184:BC187"/>
    <mergeCell ref="BC188:BC189"/>
    <mergeCell ref="BC190:BC191"/>
    <mergeCell ref="BC192:BC193"/>
    <mergeCell ref="BC195:BC197"/>
    <mergeCell ref="BC199:BC200"/>
    <mergeCell ref="BC203:BC207"/>
    <mergeCell ref="BC210:BC214"/>
    <mergeCell ref="BC217:BC224"/>
    <mergeCell ref="BC230:BC234"/>
    <mergeCell ref="BC237:BC255"/>
    <mergeCell ref="BC262:BC265"/>
    <mergeCell ref="BC271:BC274"/>
    <mergeCell ref="BC275:BC277"/>
    <mergeCell ref="BC278:BC280"/>
    <mergeCell ref="BC281:BC285"/>
    <mergeCell ref="BC294:BC298"/>
    <mergeCell ref="BC299:BC300"/>
    <mergeCell ref="BC301:BC304"/>
  </mergeCells>
  <dataValidations count="16">
    <dataValidation type="list" allowBlank="1" showInputMessage="1" showErrorMessage="1" sqref="AA6 AB114 AB116 AA123 AA165 AA168 AA170 AA177 AA227 AA237 AA8:AA9 AA11:AA18 AA28:AA57 AA60:AA106 AA109:AA110 AA113:AA120 AA125:AA126 AA129:AA133 AA136:AA137 AA146:AA149 AA152:AA158 AA187:AA188 AA194:AA195 AA203:AA207 AA210:AA214 AA218:AA224 AA230:AA234 AA239:AA240 AA244:AA254 AA294:AA305 AA308:AA309 AB157:AB158">
      <formula1>"2年及以上,5年及以上,10年及以上,无限制"</formula1>
    </dataValidation>
    <dataValidation type="list" allowBlank="1" showInputMessage="1" showErrorMessage="1" sqref="D9 D26 D58 D107 D127 D134 D144 D150 D201 D208 D215 D256 D260 D286 D292 D306 D109:D111 D117:D121 D156:D159 D218:D225">
      <formula1>"集团本部,集团二级公司,集团三级公司"</formula1>
    </dataValidation>
    <dataValidation type="list" allowBlank="1" showInputMessage="1" showErrorMessage="1" sqref="M11 M227 M6:M9 M14:M25 M28:M57 M60:M106 M109:M110 M113:M120 M123:M126 M129:M133 M136:M137 M140:M143 M146:M149 M152:M158 M203:M207 M210:M214 M217:M224 M294:M305 M308:M309">
      <formula1>"研究生以上学历,本科及以上学历,大专及以上学历,无限制"</formula1>
    </dataValidation>
    <dataValidation type="list" allowBlank="1" showInputMessage="1" showErrorMessage="1" sqref="Y39 Y207 Y227 Y238 Y6:Y9 Y11:Y18 Y28:Y29 Y31:Y36 Y43:Y49 Y52:Y57 Y60:Y106 Y109:Y110 Y113:Y120 Y123:Y126 Y129:Y133 Y136:Y137 Y140:Y143 Y146:Y149 Y152:Y155 Y157:Y158 Y161:Y200 Y203:Y205 Y210:Y214 Y218:Y224 Y230:Y234 Y241:Y243 Y294:Y305 Y308:Y309">
      <formula1>"初级及以上职称或对应的执（职）业资格证,中级及以上职称或对应的执（职）业资格证,高级及以上职称或对应的执（职）业资格证,无限制"</formula1>
    </dataValidation>
    <dataValidation type="list" allowBlank="1" showInputMessage="1" showErrorMessage="1" sqref="N50 N227 N6:N9 N11:N25 N28:N36 N52:N57 N60:N106 N109:N110 N113:N120 N123:N126 N129:N133 N136:N137 N140:N143 N146:N149 N152:N158 N203:N207 N210:N214 N217:N224 N294:N305 N308:N309">
      <formula1>"硕士及以上学位,学士及以上学位,无限制"</formula1>
    </dataValidation>
    <dataValidation type="list" allowBlank="1" showInputMessage="1" showErrorMessage="1" sqref="AB69 AB113 AB115 AB149 AB227 AB6:AB9 AB11:AB25 AB28:AB57 AB60:AB62 AB71:AB106 AB109:AB110 AB117:AB120 AB123:AB126 AB129:AB133 AB136:AB137 AB140:AB143 AB152:AB156 AB161:AB200 AB203:AB207 AB210:AB214 AB217:AB224 AB294:AB305 AB308:AB309">
      <formula1>"30周岁及以下,35周岁及以下,40周岁及以下"</formula1>
    </dataValidation>
    <dataValidation type="list" allowBlank="1" showInputMessage="1" showErrorMessage="1" sqref="BB72 AZ227 AZ6:AZ9 AZ11:AZ25 AZ28:AZ57 AZ60:AZ106 AZ109:AZ110 AZ123:AZ126 AZ129:AZ133 AZ136:AZ137 AZ146:AZ149 AZ152:AZ158 AZ161:AZ200 AZ203:AZ207 AZ210:AZ214 AZ217:AZ224 AZ294:AZ305 AZ308:AZ309">
      <formula1>"退休补岗,离职补岗,编制内新增"</formula1>
    </dataValidation>
    <dataValidation allowBlank="1" showInputMessage="1" showErrorMessage="1" promptTitle="职位描述" prompt="必填项、岗位职责其他要求等" sqref="K162"/>
    <dataValidation allowBlank="1" showInputMessage="1" showErrorMessage="1" promptTitle="要求填入" sqref="R180 S192"/>
    <dataValidation type="list" allowBlank="1" showInputMessage="1" showErrorMessage="1" sqref="D217 D6:D8 D11:D18 D28:D57 D60:D106 D123:D126 D129:D133 D136:D138 D146:D149 D152:D155 D203:D207 D227:D228 D294:D305">
      <formula1>"集团本部,集团旗下二级公司,集团旗下三级公司,集团旗下四级公司"</formula1>
    </dataValidation>
    <dataValidation type="list" allowBlank="1" showInputMessage="1" showErrorMessage="1" sqref="G227 G6:G9 G11:G25 G28:G57 G60:G106 G109:G110 G117:G120 G123:G126 G129:G133 G136:G137 G140:G143 G146:G149 G152:G158 G161:G200 G203:G207 G210:G214 G217:G224 G294:G305 G308:G309">
      <formula1>"内部招聘,外部招聘"</formula1>
    </dataValidation>
    <dataValidation type="list" allowBlank="1" showInputMessage="1" showErrorMessage="1" sqref="J227 J6:J9 J11:J25 J28:J45 J50:J57 J60:J106 J109:J110 J123:J126 J129:J133 J136:J137 J140:J143 J146:J149 J152:J156 J161:J200 J203:J207 J210:J212 J217:J224 J294:J305">
      <formula1>"业务岗,综合岗"</formula1>
    </dataValidation>
    <dataValidation type="list" allowBlank="1" showInputMessage="1" showErrorMessage="1" sqref="X227 X6:X9 X11:X25 X28:X36 X52:X57 X60:X85 X109:X110 X113:X117 X123:X126 X129:X133 X136:X137 X140:X143 X146:X149 X152:X158 X161:X200 X203:X207 X210:X214 X217:X224 X294:X305 X308:X309 AB65:AB66 X50:Y51">
      <formula1>"中共党员（含预备党员）,无限制"</formula1>
    </dataValidation>
    <dataValidation type="list" allowBlank="1" showInputMessage="1" showErrorMessage="1" sqref="AD227 AD6:AD9 AD11:AD25 AD28:AD57 AD60:AD106 AD109:AD110 AD113:AD120 AD123:AD126 AD129:AD133 AD136:AD137 AD140:AD143 AD146:AD149 AD152:AD158 AD161:AD200 AD203:AD207 AD210:AD214 AD217:AD224 AD294:AD305 AD308:AD309">
      <formula1>"劳动合同制,项目合同制"</formula1>
    </dataValidation>
    <dataValidation type="list" allowBlank="1" showInputMessage="1" showErrorMessage="1" sqref="D140:D143">
      <formula1>"集团本部,集团二级公司,集团三级公司,集团四级公司"</formula1>
    </dataValidation>
    <dataValidation allowBlank="1" showInputMessage="1" showErrorMessage="1" sqref="AC184:AC186"/>
  </dataValidations>
  <printOptions horizontalCentered="1"/>
  <pageMargins left="0.354166666666667" right="0.236111111111111" top="0.275" bottom="0.118055555555556" header="0.236220472440945" footer="0.236111111111111"/>
  <pageSetup paperSize="8" scale="29" fitToHeight="0"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6"/>
  <sheetViews>
    <sheetView tabSelected="1" zoomScale="50" zoomScaleNormal="50" workbookViewId="0">
      <selection activeCell="A2" sqref="A2:AA2"/>
    </sheetView>
  </sheetViews>
  <sheetFormatPr defaultColWidth="9" defaultRowHeight="13.5" outlineLevelRow="5"/>
  <cols>
    <col min="2" max="2" width="25" hidden="1" customWidth="1"/>
    <col min="3" max="3" width="17.7083333333333" customWidth="1"/>
    <col min="4" max="4" width="9" hidden="1" customWidth="1"/>
    <col min="5" max="5" width="22.9166666666667" customWidth="1"/>
    <col min="6" max="6" width="23.95" customWidth="1"/>
    <col min="7" max="7" width="9" hidden="1" customWidth="1"/>
    <col min="8" max="8" width="15" customWidth="1"/>
    <col min="9" max="9" width="13.125" customWidth="1"/>
    <col min="11" max="11" width="29.7916666666667" customWidth="1"/>
    <col min="16" max="17" width="43.3333333333333" customWidth="1"/>
    <col min="19" max="19" width="21.55" customWidth="1"/>
    <col min="20" max="20" width="18.35" customWidth="1"/>
    <col min="23" max="23" width="30.3416666666667" customWidth="1"/>
    <col min="26" max="26" width="25.4166666666667" customWidth="1"/>
    <col min="28" max="28" width="9" hidden="1" customWidth="1"/>
  </cols>
  <sheetData>
    <row r="1" s="1" customFormat="1" ht="78" customHeight="1" spans="1:28">
      <c r="A1" s="4" t="s">
        <v>0</v>
      </c>
      <c r="B1" s="4"/>
      <c r="C1" s="5"/>
      <c r="D1" s="5"/>
      <c r="E1" s="5"/>
      <c r="F1" s="6"/>
      <c r="G1" s="6"/>
      <c r="H1" s="6"/>
      <c r="I1" s="7"/>
      <c r="J1" s="1"/>
      <c r="K1" s="7"/>
      <c r="M1" s="6"/>
      <c r="N1" s="6"/>
      <c r="O1" s="6"/>
      <c r="P1" s="6"/>
      <c r="Q1" s="6"/>
      <c r="W1" s="5"/>
      <c r="Y1" s="5"/>
      <c r="Z1" s="5"/>
      <c r="AA1" s="8"/>
      <c r="AB1" s="9"/>
    </row>
    <row r="2" s="2" customFormat="1" ht="78" customHeight="1" spans="1:28">
      <c r="A2" s="10" t="s">
        <v>1424</v>
      </c>
      <c r="B2" s="10"/>
      <c r="C2" s="10"/>
      <c r="D2" s="11"/>
      <c r="E2" s="10"/>
      <c r="F2" s="10"/>
      <c r="G2" s="10"/>
      <c r="H2" s="10"/>
      <c r="I2" s="10"/>
      <c r="J2" s="10"/>
      <c r="K2" s="10"/>
      <c r="L2" s="10"/>
      <c r="M2" s="10"/>
      <c r="N2" s="10"/>
      <c r="O2" s="10"/>
      <c r="P2" s="10"/>
      <c r="Q2" s="10"/>
      <c r="R2" s="10"/>
      <c r="S2" s="10"/>
      <c r="T2" s="10"/>
      <c r="U2" s="10"/>
      <c r="V2" s="10"/>
      <c r="W2" s="10"/>
      <c r="X2" s="10"/>
      <c r="Y2" s="10"/>
      <c r="Z2" s="10"/>
      <c r="AA2" s="10"/>
    </row>
    <row r="3" s="2" customFormat="1" ht="78" customHeight="1" spans="1:28">
      <c r="A3" s="12"/>
      <c r="B3" s="12"/>
      <c r="C3" s="12"/>
      <c r="D3" s="12"/>
      <c r="E3" s="12"/>
      <c r="F3" s="12"/>
      <c r="G3" s="12"/>
      <c r="H3" s="12"/>
      <c r="I3" s="12"/>
      <c r="J3" s="12"/>
      <c r="K3" s="12"/>
      <c r="L3" s="12"/>
      <c r="M3" s="12"/>
      <c r="N3" s="12"/>
      <c r="O3" s="13"/>
      <c r="P3" s="13"/>
      <c r="Q3" s="13"/>
      <c r="W3" s="14"/>
      <c r="Y3" s="14"/>
      <c r="Z3" s="14"/>
      <c r="AA3" s="15"/>
    </row>
    <row r="4" s="3" customFormat="1" ht="78" customHeight="1" spans="1:28">
      <c r="A4" s="16" t="s">
        <v>2</v>
      </c>
      <c r="B4" s="16" t="s">
        <v>1425</v>
      </c>
      <c r="C4" s="16" t="s">
        <v>125</v>
      </c>
      <c r="D4" s="16" t="s">
        <v>6</v>
      </c>
      <c r="E4" s="16" t="s">
        <v>126</v>
      </c>
      <c r="F4" s="16" t="s">
        <v>127</v>
      </c>
      <c r="G4" s="16" t="s">
        <v>128</v>
      </c>
      <c r="H4" s="16" t="s">
        <v>129</v>
      </c>
      <c r="I4" s="16" t="s">
        <v>130</v>
      </c>
      <c r="J4" s="16" t="s">
        <v>131</v>
      </c>
      <c r="K4" s="16" t="s">
        <v>132</v>
      </c>
      <c r="L4" s="16" t="s">
        <v>7</v>
      </c>
      <c r="M4" s="16" t="s">
        <v>133</v>
      </c>
      <c r="N4" s="16" t="s">
        <v>134</v>
      </c>
      <c r="O4" s="16" t="s">
        <v>1426</v>
      </c>
      <c r="P4" s="16"/>
      <c r="Q4" s="16"/>
      <c r="R4" s="16" t="s">
        <v>138</v>
      </c>
      <c r="S4" s="16" t="s">
        <v>1427</v>
      </c>
      <c r="T4" s="16"/>
      <c r="U4" s="16"/>
      <c r="V4" s="16"/>
      <c r="W4" s="17"/>
      <c r="X4" s="16" t="s">
        <v>140</v>
      </c>
      <c r="Y4" s="16" t="s">
        <v>141</v>
      </c>
      <c r="Z4" s="16" t="s">
        <v>142</v>
      </c>
      <c r="AA4" s="16" t="s">
        <v>143</v>
      </c>
      <c r="AB4" s="16" t="s">
        <v>1428</v>
      </c>
    </row>
    <row r="5" s="3" customFormat="1" ht="78" customHeight="1" spans="1:28">
      <c r="A5" s="16"/>
      <c r="B5" s="16"/>
      <c r="C5" s="16"/>
      <c r="D5" s="16"/>
      <c r="E5" s="16"/>
      <c r="F5" s="16"/>
      <c r="G5" s="16"/>
      <c r="H5" s="16"/>
      <c r="I5" s="16"/>
      <c r="J5" s="16"/>
      <c r="K5" s="16"/>
      <c r="L5" s="16"/>
      <c r="M5" s="16"/>
      <c r="N5" s="16"/>
      <c r="O5" s="16" t="s">
        <v>150</v>
      </c>
      <c r="P5" s="16" t="s">
        <v>151</v>
      </c>
      <c r="Q5" s="16" t="s">
        <v>152</v>
      </c>
      <c r="R5" s="16"/>
      <c r="S5" s="16" t="s">
        <v>1429</v>
      </c>
      <c r="T5" s="16" t="s">
        <v>154</v>
      </c>
      <c r="U5" s="16" t="s">
        <v>155</v>
      </c>
      <c r="V5" s="16" t="s">
        <v>156</v>
      </c>
      <c r="W5" s="16" t="s">
        <v>157</v>
      </c>
      <c r="X5" s="16"/>
      <c r="Y5" s="16"/>
      <c r="Z5" s="16"/>
      <c r="AA5" s="16"/>
      <c r="AB5" s="16"/>
    </row>
    <row r="6" s="1" customFormat="1" ht="201" customHeight="1" spans="1:28">
      <c r="A6" s="18">
        <v>1</v>
      </c>
      <c r="B6" s="19" t="s">
        <v>12</v>
      </c>
      <c r="C6" s="19" t="s">
        <v>12</v>
      </c>
      <c r="D6" s="19" t="s">
        <v>176</v>
      </c>
      <c r="E6" s="19" t="s">
        <v>177</v>
      </c>
      <c r="F6" s="20" t="s">
        <v>1430</v>
      </c>
      <c r="G6" s="20" t="s">
        <v>197</v>
      </c>
      <c r="H6" s="21" t="s">
        <v>1431</v>
      </c>
      <c r="I6" s="19" t="s">
        <v>180</v>
      </c>
      <c r="J6" s="20" t="s">
        <v>9</v>
      </c>
      <c r="K6" s="19" t="s">
        <v>1432</v>
      </c>
      <c r="L6" s="20">
        <v>1</v>
      </c>
      <c r="M6" s="20" t="s">
        <v>1433</v>
      </c>
      <c r="N6" s="20" t="s">
        <v>200</v>
      </c>
      <c r="O6" s="20" t="s">
        <v>184</v>
      </c>
      <c r="P6" s="20" t="s">
        <v>184</v>
      </c>
      <c r="Q6" s="19" t="s">
        <v>1434</v>
      </c>
      <c r="R6" s="22" t="s">
        <v>187</v>
      </c>
      <c r="S6" s="20" t="s">
        <v>187</v>
      </c>
      <c r="T6" s="20" t="s">
        <v>184</v>
      </c>
      <c r="U6" s="22" t="s">
        <v>187</v>
      </c>
      <c r="V6" s="22" t="s">
        <v>202</v>
      </c>
      <c r="W6" s="19" t="s">
        <v>203</v>
      </c>
      <c r="X6" s="19" t="s">
        <v>193</v>
      </c>
      <c r="Y6" s="19" t="s">
        <v>194</v>
      </c>
      <c r="Z6" s="18" t="s">
        <v>184</v>
      </c>
      <c r="AA6" s="18" t="s">
        <v>184</v>
      </c>
      <c r="AB6" s="23"/>
    </row>
  </sheetData>
  <mergeCells count="23">
    <mergeCell ref="A2:AA2"/>
    <mergeCell ref="O4:Q4"/>
    <mergeCell ref="S4:W4"/>
    <mergeCell ref="A4:A5"/>
    <mergeCell ref="B4:B5"/>
    <mergeCell ref="C4:C5"/>
    <mergeCell ref="D4:D5"/>
    <mergeCell ref="E4:E5"/>
    <mergeCell ref="F4:F5"/>
    <mergeCell ref="G4:G5"/>
    <mergeCell ref="H4:H5"/>
    <mergeCell ref="I4:I5"/>
    <mergeCell ref="J4:J5"/>
    <mergeCell ref="K4:K5"/>
    <mergeCell ref="L4:L5"/>
    <mergeCell ref="M4:M5"/>
    <mergeCell ref="N4:N5"/>
    <mergeCell ref="R4:R5"/>
    <mergeCell ref="X4:X5"/>
    <mergeCell ref="Y4:Y5"/>
    <mergeCell ref="Z4:Z5"/>
    <mergeCell ref="AA4:AA5"/>
    <mergeCell ref="AB4:AB5"/>
  </mergeCells>
  <dataValidations count="10">
    <dataValidation type="list" allowBlank="1" showInputMessage="1" showErrorMessage="1" sqref="D6">
      <formula1>"集团本部,集团旗下二级公司,集团旗下三级公司,集团旗下四级公司"</formula1>
    </dataValidation>
    <dataValidation type="list" allowBlank="1" showInputMessage="1" showErrorMessage="1" sqref="G6">
      <formula1>"内部招聘,外部招聘"</formula1>
    </dataValidation>
    <dataValidation type="list" allowBlank="1" showInputMessage="1" showErrorMessage="1" sqref="J6">
      <formula1>"业务岗,综合岗"</formula1>
    </dataValidation>
    <dataValidation type="list" allowBlank="1" showInputMessage="1" showErrorMessage="1" sqref="M6">
      <formula1>"研究生及以上学历,本科及以上学历,大专及以上学历,无限制"</formula1>
    </dataValidation>
    <dataValidation type="list" allowBlank="1" showInputMessage="1" showErrorMessage="1" sqref="N6">
      <formula1>"硕士及以上学位,学士及以上学位,无限制"</formula1>
    </dataValidation>
    <dataValidation type="list" allowBlank="1" showInputMessage="1" showErrorMessage="1" sqref="R6">
      <formula1>"中共党员（含预备党员）,无限制"</formula1>
    </dataValidation>
    <dataValidation type="list" allowBlank="1" showInputMessage="1" showErrorMessage="1" sqref="S6">
      <formula1>"初级及以上职称或对应的执（职）业资格证,中级及以上职称或对应的执（职）业资格证,高级及以上职称或对应的执（职）业资格证,无限制"</formula1>
    </dataValidation>
    <dataValidation type="list" allowBlank="1" showInputMessage="1" showErrorMessage="1" sqref="U6">
      <formula1>"2年及以上,5年及以上,10年及以上,无限制"</formula1>
    </dataValidation>
    <dataValidation type="list" allowBlank="1" showInputMessage="1" showErrorMessage="1" sqref="V6">
      <formula1>"30周岁及以下,35周岁及以下,40周岁及以下"</formula1>
    </dataValidation>
    <dataValidation type="list" allowBlank="1" showInputMessage="1" showErrorMessage="1" sqref="X6">
      <formula1>"劳动合同制,项目合同制"</formula1>
    </dataValidation>
  </dataValidations>
  <pageMargins left="0.75" right="0.75" top="1" bottom="1" header="0.5" footer="0.5"/>
  <pageSetup paperSize="8" scale="47"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x m l n s : r = " h t t p : / / s c h e m a s . o p e n x m l f o r m a t s . o r g / o f f i c e D o c u m e n t / 2 0 0 6 / r e l a t i o n s h i p s " > < c o m m e n t L i s t   s h e e t S t i d = " 1 7 " > < c o m m e n t C h a i n s   s : r e f = " A S 1 0 5 "   r g b C l r = " F F 0 0 0 0 " > < u n r e s o l v e d > < c o m m e n t C h a i n   c h a i n I d = " 3 0 e a 6 7 1 7 7 d d c 2 4 c b 3 3 6 8 3 2 9 3 9 8 4 7 7 5 9 2 0 8 8 c 7 e 2 b " > < i t e m   i d = " 7 a 5 2 3 3 9 1 1 a 7 b c d 6 4 a e b d 3 b a 9 f 3 4 e a 6 d 3 a d e b 8 a 0 a "   i s N o r m a l = " 1 " > < s : t e x t > < s : r > < s : t   x m l : s p a c e = " p r e s e r v e " > A d m i n i s t r a t o r :  
 2 0 2 5 t^�^b�z�v�elQ�S��Vdk�S	g2 0 2 6 t^�v�vh<P��e2 0 2 5 t^�v�[b<P< / s : t > < / s : r > < / s : t e x t > < / i t e m > < / c o m m e n t C h a i n > < / u n r e s o l v e d > < r e s o l v e d / > < / c o m m e n t C h a i n s > < c o m m e n t C h a i n s   s : r e f = " A U 1 0 5 "   r g b C l r = " F F 0 0 0 0 " > < u n r e s o l v e d > < c o m m e n t C h a i n   c h a i n I d = " 0 d 7 7 4 d 8 e c 0 9 f 5 f 3 8 c 4 5 9 d 3 a b a 4 3 2 2 4 6 8 6 1 2 0 8 0 7 9 " > < i t e m   i d = " 3 7 2 1 7 0 0 2 5 e f a 1 3 5 7 d 8 d 0 2 3 1 3 e 9 1 3 b 2 8 7 3 7 d 5 4 d c 3 "   i s N o r m a l = " 1 " > < s : t e x t > < s : r > < s : t   x m l : s p a c e = " p r e s e r v e " > A d m i n i s t r a t o r :  
 5��[�e:SlQ�S�V:N2 5 t^�^Mbb�z��S	g2 0 2 6 t^�v�vh<P��Vdk�e�lNKNMR�vpencۏL��[�k0< / s : t > < / s : r > < / s : t e x t > < / i t e m > < / c o m m e n t C h a i n > < / u n r e s o l v e d > < r e s o l v e d / > < / c o m m e n t C h a i n s > < / c o m m e n t L i s t > < c o m m e n t L i s t   s h e e t S t i d = " 2 1 " > < c o m m e n t C h a i n s   s : r e f = " A S 1 0 5 "   r g b C l r = " F F 0 0 0 0 " > < u n r e s o l v e d > < c o m m e n t C h a i n   c h a i n I d = " 4 c 6 d 2 3 a d 4 6 7 c f 2 e b a a 1 6 9 2 f d f 5 6 1 b a 4 b a 5 a 1 c 0 f 7 " > < i t e m   i d = " 4 e 9 2 f 9 1 c b 3 8 b 0 b 8 e 8 0 c 3 8 4 0 6 b a 0 5 1 e f 3 1 3 2 3 f 0 8 a "   i s N o r m a l = " 1 " > < s : t e x t > < s : r > < s : t   x m l : s p a c e = " p r e s e r v e " > A d m i n i s t r a t o r :  
 2 0 2 5 t^�^b�z�v�elQ�S��Vdk�S	g2 0 2 6 t^�v�vh<P��e2 0 2 5 t^�v�[b<P< / s : t > < / s : r > < / s : t e x t > < / i t e m > < / c o m m e n t C h a i n > < / u n r e s o l v e d > < r e s o l v e d / > < / c o m m e n t C h a i n s > < c o m m e n t C h a i n s   s : r e f = " A U 1 0 5 "   r g b C l r = " F F 0 0 0 0 " > < u n r e s o l v e d > < c o m m e n t C h a i n   c h a i n I d = " 7 3 7 2 3 6 e 9 2 c c 9 9 9 0 a a 3 4 6 0 3 c 3 2 3 a 2 5 0 2 9 5 8 4 8 6 c b 5 " > < i t e m   i d = " e 9 c e 5 7 b a c 0 4 f c 4 c 8 3 1 f 9 8 2 d 3 b e 3 f 1 e 1 d e 4 2 5 e 5 f b "   i s N o r m a l = " 1 " > < s : t e x t > < s : r > < s : t   x m l : s p a c e = " p r e s e r v e " > A d m i n i s t r a t o r :  
 5��[�e:SlQ�S�V:N2 5 t^�^Mbb�z��S	g2 0 2 6 t^�v�vh<P��Vdk�e�lNKNMR�vpencۏL��[�k0< / s : t > < / s : r > < / s : t e x t > < / i t e m > < / c o m m e n t C h a i n > < / u n r e s o l v e d > < r e s o l v e d / > < / c o m m e n t C h a i n s > < / c o m m e n t L i s t > < c o m m e n t L i s t   s h e e t S t i d = " 1 9 " > < c o m m e n t C h a i n s   s : r e f = " H 5 "   r g b C l r = " F F 0 0 0 0 " > < u n r e s o l v e d > < c o m m e n t C h a i n   c h a i n I d = " 3 1 9 4 7 1 a d 0 5 d a 2 5 4 7 f 8 7 7 9 0 2 f 0 3 9 a d a 1 2 3 7 8 1 6 0 e a " > < i t e m   i d = " 7 4 9 e 5 4 e 5 9 0 0 5 2 4 d a 0 c 0 d 8 6 c a b 4 7 f a f 0 1 e c 3 6 1 c c b "   i s N o r m a l = " 1 " > < s : t e x t > < s : r > < s : t   x m l : s p a c e = " p r e s e r v e " > A d m i n i s t r a t o r :  
 �^�[9��8 9 2 5 NCQ< / s : t > < / s : r > < / s : t e x t > < / i t e m > < / c o m m e n t C h a i n > < / u n r e s o l v e d > < r e s o l v e d / > < / c o m m e n t C h a i n s > < c o m m e n t C h a i n s   s : r e f = " H 9 "   r g b C l r = " F F 0 0 0 0 " > < u n r e s o l v e d > < c o m m e n t C h a i n   c h a i n I d = " b f 0 7 e f f d b 5 d 4 e 8 8 d a d 0 5 3 8 e c f 5 3 7 1 5 6 b d 4 e b 2 2 0 3 " > < i t e m   i d = " 8 f d b 7 4 f 4 3 9 8 3 4 7 2 0 0 b 8 d 9 8 0 b 1 5 3 5 6 1 e c 7 e d 8 0 c 3 a "   i s N o r m a l = " 1 " > < s : t e x t > < s : r > < s : t   x m l : s p a c e = " p r e s e r v e " > A d m i n i s t r a t o r :  
 �^�[9��1 2 5 8 9 3 9 8 0 < / s : t > < / s : r > < / s : t e x t > < / i t e m > < / c o m m e n t C h a i n > < / u n r e s o l v e d > < r e s o l v e d / > < / c o m m e n t C h a i n s > < c o m m e n t C h a i n s   s : r e f = " H 1 2 "   r g b C l r = " F F 0 0 0 0 " > < u n r e s o l v e d > < c o m m e n t C h a i n   c h a i n I d = " c d f 6 9 5 7 3 a 6 a 9 c d 2 5 c 8 7 4 b d 0 d 4 3 1 5 4 a 7 5 1 6 6 1 7 a c 9 " > < i t e m   i d = " 3 a d 7 e e 6 4 0 1 c 2 c 5 6 0 a b e 9 e b e b d f 9 2 8 a d 5 8 b 7 4 0 a 0 a "   i s N o r m a l = " 1 " > < s : t e x t > < s : r > < s : t   x m l : s p a c e = " p r e s e r v e " > A d m i n i s t r a t o r :  
 ����3 5 1 . 9 4 NCQ 
 �e�]9 4 2 1 . 4 3 NCQ< / s : t > < / s : r > < / s : t e x t > < / i t e m > < / c o m m e n t C h a i n > < / u n r e s o l v e d > < r e s o l v e d / > < / c o m m e n t C h a i n s > < / c o m m e n t L i s t > < / c o m m e n t s > 
</file>

<file path=customXml/item2.xml>��< ? x m l   v e r s i o n = " 1 . 0 "   s t a n d a l o n e = " y e s " ? > < w o P r o p s   x m l n s = " h t t p s : / / w e b . w p s . c n / e t / 2 0 1 8 / m a i n "   x m l n s : s = " h t t p : / / s c h e m a s . o p e n x m l f o r m a t s . o r g / s p r e a d s h e e t m l / 2 0 0 6 / m a i n " > < w o S h e e t s P r o p s > < w o S h e e t P r o p s   s h e e t S t i d = " 2 0 "   i n t e r l i n e O n O f f = " 0 "   i n t e r l i n e C o l o r = " 0 "   i s D b S h e e t = " 0 "   i s D a s h B o a r d S h e e t = " 0 "   i s D b D a s h B o a r d S h e e t = " 0 "   i s F l e x P a p e r S h e e t = " 0 " > < c e l l p r o t e c t i o n / > < a p p E t D b R e l a t i o n s / > < / w o S h e e t P r o p s > < w o S h e e t P r o p s   s h e e t S t i d = " 2 3 "   i n t e r l i n e O n O f f = " 0 "   i n t e r l i n e C o l o r = " 0 "   i s D b S h e e t = " 0 "   i s D a s h B o a r d S h e e t = " 0 "   i s D b D a s h B o a r d S h e e t = " 0 "   i s F l e x P a p e r S h e e t = " 0 " > < c e l l p r o t e c t i o n / > < a p p E t D b R e l a t i o n s / > < / w o S h e e t P r o p s > < w o S h e e t P r o p s   s h e e t S t i d = " 1 7 "   i n t e r l i n e O n O f f = " 0 "   i n t e r l i n e C o l o r = " 0 "   i s D b S h e e t = " 0 "   i s D a s h B o a r d S h e e t = " 0 "   i s D b D a s h B o a r d S h e e t = " 0 "   i s F l e x P a p e r S h e e t = " 0 " > < c e l l p r o t e c t i o n / > < a p p E t D b R e l a t i o n s / > < / w o S h e e t P r o p s > < w o S h e e t P r o p s   s h e e t S t i d = " 2 1 "   i n t e r l i n e O n O f f = " 0 "   i n t e r l i n e C o l o r = " 0 "   i s D b S h e e t = " 0 "   i s D a s h B o a r d S h e e t = " 0 "   i s D b D a s h B o a r d S h e e t = " 0 "   i s F l e x P a p e r S h e e t = " 0 " > < c e l l p r o t e c t i o n / > < a p p E t D b R e l a t i o n s / > < / w o S h e e t P r o p s > < w o S h e e t P r o p s   s h e e t S t i d = " 1 9 "   i n t e r l i n e O n O f f = " 0 "   i n t e r l i n e C o l o r = " 0 "   i s D b S h e e t = " 0 "   i s D a s h B o a r d S h e e t = " 0 "   i s D b D a s h B o a r d S h e e t = " 0 "   i s F l e x P a p e r S h e e t = " 0 " > < c e l l p r o t e c t i o n / > < a p p E t D b R e l a t i o n s / > < / w o S h e e t P r o p s > < / w o S h e e t s P r o p s > < w o B o o k P r o p s > < b o o k S e t t i n g s   f i l e I d = " 5 1 4 2 3 8 5 4 8 1 0 5 " 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2 0 " / > < p i x e l a t o r L i s t   s h e e t S t i d = " 2 3 " / > < p i x e l a t o r L i s t   s h e e t S t i d = " 1 7 " / > < p i x e l a t o r L i s t   s h e e t S t i d = " 2 1 " / > < p i x e l a t o r L i s t   s h e e t S t i d = " 1 9 " / > < p i x e l a t o r L i s t   s h e e t S t i d = " 2 4 " / > < / 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附件1</vt:lpstr>
      <vt:lpstr>底稿</vt:lpstr>
      <vt:lpstr>内部招聘明细表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默</cp:lastModifiedBy>
  <dcterms:created xsi:type="dcterms:W3CDTF">2023-05-17T03:15:00Z</dcterms:created>
  <cp:lastPrinted>2025-12-28T08:41:00Z</cp:lastPrinted>
  <dcterms:modified xsi:type="dcterms:W3CDTF">2026-08-14T08:30:37Z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7FC6111D8B0A4DFB8864437B9CA6DD71_13</vt:lpwstr>
  </property>
  <property fmtid="{D5CDD505-2E9C-101B-9397-08002B2CF9AE}" pid="4" name="CalculationRule">
    <vt:i4>0</vt:i4>
  </property>
</Properties>
</file>