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 sheetId="3" r:id="rId1"/>
  </sheets>
  <definedNames>
    <definedName name="_xlnm._FilterDatabase" localSheetId="0" hidden="1">sheet!$A$2:$L$55</definedName>
    <definedName name="_xlnm.Print_Titles" localSheetId="0">sheet!$2:$2</definedName>
  </definedNames>
  <calcPr calcId="144525"/>
</workbook>
</file>

<file path=xl/sharedStrings.xml><?xml version="1.0" encoding="utf-8"?>
<sst xmlns="http://schemas.openxmlformats.org/spreadsheetml/2006/main" count="202" uniqueCount="87">
  <si>
    <t>2026年邵阳县教育局所属事业单位和县投资促进事务中心公开招聘工作人员面试成绩、综合成绩和入围体检人员名单</t>
  </si>
  <si>
    <t>序号</t>
  </si>
  <si>
    <t>招聘单位</t>
  </si>
  <si>
    <t>职位代码</t>
  </si>
  <si>
    <t>岗位名称</t>
  </si>
  <si>
    <t>招聘计划</t>
  </si>
  <si>
    <t>入围比例</t>
  </si>
  <si>
    <t>姓名</t>
  </si>
  <si>
    <t>准考证号</t>
  </si>
  <si>
    <t>笔试成绩</t>
  </si>
  <si>
    <t>面试成绩</t>
  </si>
  <si>
    <t>综合成绩</t>
  </si>
  <si>
    <t>是否入围体检</t>
  </si>
  <si>
    <t>邵阳县第一中学</t>
  </si>
  <si>
    <t>高中语文教师</t>
  </si>
  <si>
    <t>2：1</t>
  </si>
  <si>
    <t>肖文颖</t>
  </si>
  <si>
    <t>是</t>
  </si>
  <si>
    <t>胡蓉</t>
  </si>
  <si>
    <t>刘婷婷</t>
  </si>
  <si>
    <t>缺考</t>
  </si>
  <si>
    <t>否</t>
  </si>
  <si>
    <t>袁婉婷</t>
  </si>
  <si>
    <t>高中物理教师</t>
  </si>
  <si>
    <t>隆小宇</t>
  </si>
  <si>
    <t>李祥</t>
  </si>
  <si>
    <t>杨荣坚</t>
  </si>
  <si>
    <t>邓菲</t>
  </si>
  <si>
    <t>高中化学教师</t>
  </si>
  <si>
    <t>周蓄</t>
  </si>
  <si>
    <t>石荣华</t>
  </si>
  <si>
    <t>高中体育教师</t>
  </si>
  <si>
    <t>肖婕宇</t>
  </si>
  <si>
    <t>王志成</t>
  </si>
  <si>
    <t>邵阳县第二中学</t>
  </si>
  <si>
    <t>许艳兰</t>
  </si>
  <si>
    <t>龙心蓓</t>
  </si>
  <si>
    <t>高中数学教师</t>
  </si>
  <si>
    <t>邹樱芝</t>
  </si>
  <si>
    <t>唐凤</t>
  </si>
  <si>
    <t>何军</t>
  </si>
  <si>
    <t>李永好</t>
  </si>
  <si>
    <t>刘欢欢</t>
  </si>
  <si>
    <t>张依桃</t>
  </si>
  <si>
    <t>高中美术教师</t>
  </si>
  <si>
    <t>黄慧芳</t>
  </si>
  <si>
    <t>申一贝</t>
  </si>
  <si>
    <t>邵阳县职业技术学校</t>
  </si>
  <si>
    <t>刘嘉</t>
  </si>
  <si>
    <t>李碧玉</t>
  </si>
  <si>
    <t>唐娅琴</t>
  </si>
  <si>
    <t>蒋玉婷</t>
  </si>
  <si>
    <t>龙良再</t>
  </si>
  <si>
    <t>张磊</t>
  </si>
  <si>
    <t>金杰</t>
  </si>
  <si>
    <t>刘一帆</t>
  </si>
  <si>
    <t>高中生物教师</t>
  </si>
  <si>
    <t>曹佳仪</t>
  </si>
  <si>
    <t>李若雨</t>
  </si>
  <si>
    <t>张钰珧</t>
  </si>
  <si>
    <t>金张红</t>
  </si>
  <si>
    <t>计算机专业教师</t>
  </si>
  <si>
    <t>黄子溪</t>
  </si>
  <si>
    <t>何长捷</t>
  </si>
  <si>
    <t>李晶晶</t>
  </si>
  <si>
    <t>杨婷</t>
  </si>
  <si>
    <t>服装设计专业教师</t>
  </si>
  <si>
    <t>马馨可</t>
  </si>
  <si>
    <t>朱鑫芳</t>
  </si>
  <si>
    <t>会计专业教师</t>
  </si>
  <si>
    <t>李湘</t>
  </si>
  <si>
    <t>莫星言</t>
  </si>
  <si>
    <t>邵阳县第七高级中学</t>
  </si>
  <si>
    <t>陈彦君</t>
  </si>
  <si>
    <t>周惠萍</t>
  </si>
  <si>
    <t>高中英语教师</t>
  </si>
  <si>
    <t>康准</t>
  </si>
  <si>
    <t>罗丹</t>
  </si>
  <si>
    <t>胡玫</t>
  </si>
  <si>
    <t>刘珺</t>
  </si>
  <si>
    <t>唐胜楠</t>
  </si>
  <si>
    <t>李永春</t>
  </si>
  <si>
    <t>刘梦洁</t>
  </si>
  <si>
    <t>邵阳县投资促进事务中心</t>
  </si>
  <si>
    <t>财务岗位</t>
  </si>
  <si>
    <t>江廖亭</t>
  </si>
  <si>
    <t>邓玲</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</si>
</sst>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176" formatCode="0.0_ "/>
    <numFmt numFmtId="44" formatCode="_ &quot;￥&quot;* #,##0.00_ ;_ &quot;￥&quot;* \-#,##0.00_ ;_ &quot;￥&quot;* &quot;-&quot;??_ ;_ @_ "/>
    <numFmt numFmtId="43" formatCode="_ * #,##0.00_ ;_ * \-#,##0.00_ ;_ * &quot;-&quot;??_ ;_ @_ "/>
    <numFmt numFmtId="177" formatCode="0.00_ "/>
  </numFmts>
  <fonts count="25">
    <font>
      <sz val="11"/>
      <color theme="1"/>
      <name val="宋体"/>
      <charset val="134"/>
      <scheme val="minor"/>
    </font>
    <font>
      <b/>
      <sz val="9"/>
      <name val="宋体"/>
      <charset val="134"/>
      <scheme val="minor"/>
    </font>
    <font>
      <sz val="9"/>
      <name val="宋体"/>
      <charset val="134"/>
      <scheme val="minor"/>
    </font>
    <font>
      <sz val="11"/>
      <name val="宋体"/>
      <charset val="134"/>
      <scheme val="minor"/>
    </font>
    <font>
      <b/>
      <sz val="11"/>
      <name val="宋体"/>
      <charset val="134"/>
      <scheme val="minor"/>
    </font>
    <font>
      <sz val="10"/>
      <name val="宋体"/>
      <charset val="134"/>
    </font>
    <font>
      <b/>
      <sz val="11"/>
      <color theme="1"/>
      <name val="宋体"/>
      <charset val="0"/>
      <scheme val="minor"/>
    </font>
    <font>
      <sz val="11"/>
      <color theme="0"/>
      <name val="宋体"/>
      <charset val="0"/>
      <scheme val="minor"/>
    </font>
    <font>
      <sz val="11"/>
      <color theme="1"/>
      <name val="宋体"/>
      <charset val="0"/>
      <scheme val="minor"/>
    </font>
    <font>
      <sz val="11"/>
      <color rgb="FF3F3F76"/>
      <name val="宋体"/>
      <charset val="0"/>
      <scheme val="minor"/>
    </font>
    <font>
      <b/>
      <sz val="11"/>
      <color rgb="FF3F3F3F"/>
      <name val="宋体"/>
      <charset val="0"/>
      <scheme val="minor"/>
    </font>
    <font>
      <sz val="11"/>
      <color rgb="FF9C0006"/>
      <name val="宋体"/>
      <charset val="0"/>
      <scheme val="minor"/>
    </font>
    <font>
      <b/>
      <sz val="18"/>
      <color theme="3"/>
      <name val="宋体"/>
      <charset val="134"/>
      <scheme val="minor"/>
    </font>
    <font>
      <sz val="11"/>
      <color rgb="FF006100"/>
      <name val="宋体"/>
      <charset val="0"/>
      <scheme val="minor"/>
    </font>
    <font>
      <b/>
      <sz val="11"/>
      <color rgb="FFFFFFFF"/>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i/>
      <sz val="11"/>
      <color rgb="FF7F7F7F"/>
      <name val="宋体"/>
      <charset val="0"/>
      <scheme val="minor"/>
    </font>
    <font>
      <b/>
      <sz val="15"/>
      <color theme="3"/>
      <name val="宋体"/>
      <charset val="134"/>
      <scheme val="minor"/>
    </font>
    <font>
      <b/>
      <sz val="13"/>
      <color theme="3"/>
      <name val="宋体"/>
      <charset val="134"/>
      <scheme val="minor"/>
    </font>
    <font>
      <sz val="11"/>
      <color rgb="FF9C6500"/>
      <name val="宋体"/>
      <charset val="0"/>
      <scheme val="minor"/>
    </font>
    <font>
      <b/>
      <sz val="11"/>
      <color rgb="FFFA7D00"/>
      <name val="宋体"/>
      <charset val="0"/>
      <scheme val="minor"/>
    </font>
    <font>
      <sz val="11"/>
      <color rgb="FFFA7D00"/>
      <name val="宋体"/>
      <charset val="0"/>
      <scheme val="minor"/>
    </font>
  </fonts>
  <fills count="33">
    <fill>
      <patternFill patternType="none"/>
    </fill>
    <fill>
      <patternFill patternType="gray125"/>
    </fill>
    <fill>
      <patternFill patternType="solid">
        <fgColor theme="9" tint="0.399975585192419"/>
        <bgColor indexed="64"/>
      </patternFill>
    </fill>
    <fill>
      <patternFill patternType="solid">
        <fgColor theme="6"/>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4"/>
        <bgColor indexed="64"/>
      </patternFill>
    </fill>
    <fill>
      <patternFill patternType="solid">
        <fgColor rgb="FFFFCC99"/>
        <bgColor indexed="64"/>
      </patternFill>
    </fill>
    <fill>
      <patternFill patternType="solid">
        <fgColor theme="5"/>
        <bgColor indexed="64"/>
      </patternFill>
    </fill>
    <fill>
      <patternFill patternType="solid">
        <fgColor theme="6" tint="0.599993896298105"/>
        <bgColor indexed="64"/>
      </patternFill>
    </fill>
    <fill>
      <patternFill patternType="solid">
        <fgColor rgb="FFF2F2F2"/>
        <bgColor indexed="64"/>
      </patternFill>
    </fill>
    <fill>
      <patternFill patternType="solid">
        <fgColor rgb="FFFFC7CE"/>
        <bgColor indexed="64"/>
      </patternFill>
    </fill>
    <fill>
      <patternFill patternType="solid">
        <fgColor theme="9"/>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rgb="FFC6EFCE"/>
        <bgColor indexed="64"/>
      </patternFill>
    </fill>
    <fill>
      <patternFill patternType="solid">
        <fgColor rgb="FFA5A5A5"/>
        <bgColor indexed="64"/>
      </patternFill>
    </fill>
    <fill>
      <patternFill patternType="solid">
        <fgColor rgb="FFFFFFCC"/>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8"/>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rgb="FFFFEB9C"/>
        <bgColor indexed="64"/>
      </patternFill>
    </fill>
    <fill>
      <patternFill patternType="solid">
        <fgColor theme="5" tint="0.599993896298105"/>
        <bgColor indexed="64"/>
      </patternFill>
    </fill>
    <fill>
      <patternFill patternType="solid">
        <fgColor theme="8" tint="0.599993896298105"/>
        <bgColor indexed="64"/>
      </patternFill>
    </fill>
    <fill>
      <patternFill patternType="solid">
        <fgColor theme="7"/>
        <bgColor indexed="64"/>
      </patternFill>
    </fill>
    <fill>
      <patternFill patternType="solid">
        <fgColor theme="8" tint="0.399975585192419"/>
        <bgColor indexed="64"/>
      </patternFill>
    </fill>
    <fill>
      <patternFill patternType="solid">
        <fgColor theme="7" tint="0.799981688894314"/>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7" borderId="0" applyNumberFormat="0" applyBorder="0" applyAlignment="0" applyProtection="0">
      <alignment vertical="center"/>
    </xf>
    <xf numFmtId="0" fontId="9" fillId="9"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11" borderId="0" applyNumberFormat="0" applyBorder="0" applyAlignment="0" applyProtection="0">
      <alignment vertical="center"/>
    </xf>
    <xf numFmtId="0" fontId="11" fillId="13" borderId="0" applyNumberFormat="0" applyBorder="0" applyAlignment="0" applyProtection="0">
      <alignment vertical="center"/>
    </xf>
    <xf numFmtId="43" fontId="0" fillId="0" borderId="0" applyFont="0" applyFill="0" applyBorder="0" applyAlignment="0" applyProtection="0">
      <alignment vertical="center"/>
    </xf>
    <xf numFmtId="0" fontId="7" fillId="17"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20" borderId="11" applyNumberFormat="0" applyFont="0" applyAlignment="0" applyProtection="0">
      <alignment vertical="center"/>
    </xf>
    <xf numFmtId="0" fontId="7" fillId="21"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12" applyNumberFormat="0" applyFill="0" applyAlignment="0" applyProtection="0">
      <alignment vertical="center"/>
    </xf>
    <xf numFmtId="0" fontId="21" fillId="0" borderId="12" applyNumberFormat="0" applyFill="0" applyAlignment="0" applyProtection="0">
      <alignment vertical="center"/>
    </xf>
    <xf numFmtId="0" fontId="7" fillId="6" borderId="0" applyNumberFormat="0" applyBorder="0" applyAlignment="0" applyProtection="0">
      <alignment vertical="center"/>
    </xf>
    <xf numFmtId="0" fontId="17" fillId="0" borderId="13" applyNumberFormat="0" applyFill="0" applyAlignment="0" applyProtection="0">
      <alignment vertical="center"/>
    </xf>
    <xf numFmtId="0" fontId="7" fillId="26" borderId="0" applyNumberFormat="0" applyBorder="0" applyAlignment="0" applyProtection="0">
      <alignment vertical="center"/>
    </xf>
    <xf numFmtId="0" fontId="10" fillId="12" borderId="9" applyNumberFormat="0" applyAlignment="0" applyProtection="0">
      <alignment vertical="center"/>
    </xf>
    <xf numFmtId="0" fontId="23" fillId="12" borderId="8" applyNumberFormat="0" applyAlignment="0" applyProtection="0">
      <alignment vertical="center"/>
    </xf>
    <xf numFmtId="0" fontId="14" fillId="19" borderId="10" applyNumberFormat="0" applyAlignment="0" applyProtection="0">
      <alignment vertical="center"/>
    </xf>
    <xf numFmtId="0" fontId="8" fillId="25" borderId="0" applyNumberFormat="0" applyBorder="0" applyAlignment="0" applyProtection="0">
      <alignment vertical="center"/>
    </xf>
    <xf numFmtId="0" fontId="7" fillId="10" borderId="0" applyNumberFormat="0" applyBorder="0" applyAlignment="0" applyProtection="0">
      <alignment vertical="center"/>
    </xf>
    <xf numFmtId="0" fontId="24" fillId="0" borderId="14" applyNumberFormat="0" applyFill="0" applyAlignment="0" applyProtection="0">
      <alignment vertical="center"/>
    </xf>
    <xf numFmtId="0" fontId="6" fillId="0" borderId="7" applyNumberFormat="0" applyFill="0" applyAlignment="0" applyProtection="0">
      <alignment vertical="center"/>
    </xf>
    <xf numFmtId="0" fontId="13" fillId="18" borderId="0" applyNumberFormat="0" applyBorder="0" applyAlignment="0" applyProtection="0">
      <alignment vertical="center"/>
    </xf>
    <xf numFmtId="0" fontId="22" fillId="27" borderId="0" applyNumberFormat="0" applyBorder="0" applyAlignment="0" applyProtection="0">
      <alignment vertical="center"/>
    </xf>
    <xf numFmtId="0" fontId="8" fillId="5" borderId="0" applyNumberFormat="0" applyBorder="0" applyAlignment="0" applyProtection="0">
      <alignment vertical="center"/>
    </xf>
    <xf numFmtId="0" fontId="7" fillId="8" borderId="0" applyNumberFormat="0" applyBorder="0" applyAlignment="0" applyProtection="0">
      <alignment vertical="center"/>
    </xf>
    <xf numFmtId="0" fontId="8" fillId="24" borderId="0" applyNumberFormat="0" applyBorder="0" applyAlignment="0" applyProtection="0">
      <alignment vertical="center"/>
    </xf>
    <xf numFmtId="0" fontId="8" fillId="4" borderId="0" applyNumberFormat="0" applyBorder="0" applyAlignment="0" applyProtection="0">
      <alignment vertical="center"/>
    </xf>
    <xf numFmtId="0" fontId="8" fillId="16" borderId="0" applyNumberFormat="0" applyBorder="0" applyAlignment="0" applyProtection="0">
      <alignment vertical="center"/>
    </xf>
    <xf numFmtId="0" fontId="8" fillId="28" borderId="0" applyNumberFormat="0" applyBorder="0" applyAlignment="0" applyProtection="0">
      <alignment vertical="center"/>
    </xf>
    <xf numFmtId="0" fontId="7" fillId="3" borderId="0" applyNumberFormat="0" applyBorder="0" applyAlignment="0" applyProtection="0">
      <alignment vertical="center"/>
    </xf>
    <xf numFmtId="0" fontId="7" fillId="30" borderId="0" applyNumberFormat="0" applyBorder="0" applyAlignment="0" applyProtection="0">
      <alignment vertical="center"/>
    </xf>
    <xf numFmtId="0" fontId="8" fillId="32" borderId="0" applyNumberFormat="0" applyBorder="0" applyAlignment="0" applyProtection="0">
      <alignment vertical="center"/>
    </xf>
    <xf numFmtId="0" fontId="8" fillId="15" borderId="0" applyNumberFormat="0" applyBorder="0" applyAlignment="0" applyProtection="0">
      <alignment vertical="center"/>
    </xf>
    <xf numFmtId="0" fontId="7" fillId="23" borderId="0" applyNumberFormat="0" applyBorder="0" applyAlignment="0" applyProtection="0">
      <alignment vertical="center"/>
    </xf>
    <xf numFmtId="0" fontId="8" fillId="29" borderId="0" applyNumberFormat="0" applyBorder="0" applyAlignment="0" applyProtection="0">
      <alignment vertical="center"/>
    </xf>
    <xf numFmtId="0" fontId="7" fillId="31" borderId="0" applyNumberFormat="0" applyBorder="0" applyAlignment="0" applyProtection="0">
      <alignment vertical="center"/>
    </xf>
    <xf numFmtId="0" fontId="7" fillId="14" borderId="0" applyNumberFormat="0" applyBorder="0" applyAlignment="0" applyProtection="0">
      <alignment vertical="center"/>
    </xf>
    <xf numFmtId="0" fontId="8" fillId="22" borderId="0" applyNumberFormat="0" applyBorder="0" applyAlignment="0" applyProtection="0">
      <alignment vertical="center"/>
    </xf>
    <xf numFmtId="0" fontId="7" fillId="2" borderId="0" applyNumberFormat="0" applyBorder="0" applyAlignment="0" applyProtection="0">
      <alignment vertical="center"/>
    </xf>
  </cellStyleXfs>
  <cellXfs count="27">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Alignment="1">
      <alignment horizontal="center" vertical="center" wrapText="1"/>
    </xf>
    <xf numFmtId="49" fontId="3" fillId="0" borderId="0" xfId="0" applyNumberFormat="1" applyFont="1" applyAlignment="1">
      <alignment horizontal="center" vertical="center"/>
    </xf>
    <xf numFmtId="0" fontId="4" fillId="0" borderId="0" xfId="0" applyFont="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49" fontId="1" fillId="0" borderId="1" xfId="0" applyNumberFormat="1"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wrapText="1"/>
    </xf>
    <xf numFmtId="49" fontId="2" fillId="0" borderId="2" xfId="0" applyNumberFormat="1" applyFont="1" applyBorder="1" applyAlignment="1">
      <alignment horizontal="center" vertical="center"/>
    </xf>
    <xf numFmtId="0" fontId="2" fillId="0" borderId="3" xfId="0" applyFont="1" applyBorder="1" applyAlignment="1">
      <alignment horizontal="center" vertical="center" wrapText="1"/>
    </xf>
    <xf numFmtId="49" fontId="2" fillId="0" borderId="3" xfId="0" applyNumberFormat="1" applyFont="1" applyBorder="1" applyAlignment="1">
      <alignment horizontal="center" vertical="center"/>
    </xf>
    <xf numFmtId="0" fontId="2" fillId="0" borderId="4" xfId="0" applyFont="1" applyBorder="1" applyAlignment="1">
      <alignment horizontal="center" vertical="center" wrapText="1"/>
    </xf>
    <xf numFmtId="49" fontId="2" fillId="0" borderId="4" xfId="0" applyNumberFormat="1" applyFont="1" applyBorder="1" applyAlignment="1">
      <alignment horizontal="center"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3" xfId="0" applyFont="1" applyBorder="1" applyAlignment="1">
      <alignment horizontal="center" vertical="center"/>
    </xf>
    <xf numFmtId="0" fontId="2" fillId="0" borderId="1" xfId="0" applyFont="1" applyBorder="1" applyAlignment="1">
      <alignment horizontal="center" vertical="center" wrapText="1"/>
    </xf>
    <xf numFmtId="0" fontId="2" fillId="0" borderId="5" xfId="0" applyFont="1" applyBorder="1" applyAlignment="1">
      <alignment horizontal="center" vertical="center"/>
    </xf>
    <xf numFmtId="0" fontId="2" fillId="0" borderId="6" xfId="0" applyFont="1" applyBorder="1" applyAlignment="1">
      <alignment horizontal="center" vertical="center"/>
    </xf>
    <xf numFmtId="49" fontId="2" fillId="0" borderId="1" xfId="0" applyNumberFormat="1" applyFont="1" applyBorder="1" applyAlignment="1">
      <alignment horizontal="center" vertical="center"/>
    </xf>
    <xf numFmtId="0" fontId="1" fillId="0" borderId="1" xfId="0" applyFont="1" applyFill="1" applyBorder="1" applyAlignment="1">
      <alignment horizontal="center" vertical="center"/>
    </xf>
    <xf numFmtId="176" fontId="5" fillId="0" borderId="1" xfId="0" applyNumberFormat="1" applyFont="1" applyFill="1" applyBorder="1" applyAlignment="1">
      <alignment horizontal="center" vertical="center" wrapText="1"/>
    </xf>
    <xf numFmtId="177" fontId="2" fillId="0" borderId="1" xfId="0" applyNumberFormat="1"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55"/>
  <sheetViews>
    <sheetView tabSelected="1" zoomScale="145" zoomScaleNormal="145" workbookViewId="0">
      <selection activeCell="K3" sqref="K3"/>
    </sheetView>
  </sheetViews>
  <sheetFormatPr defaultColWidth="9" defaultRowHeight="13.5"/>
  <cols>
    <col min="1" max="1" width="9" style="3"/>
    <col min="2" max="2" width="9" style="4"/>
    <col min="3" max="3" width="10.375" style="3" customWidth="1"/>
    <col min="4" max="4" width="12.625" style="3" customWidth="1"/>
    <col min="5" max="5" width="8.125" style="3" customWidth="1"/>
    <col min="6" max="6" width="8.125" style="5" customWidth="1"/>
    <col min="7" max="7" width="8.88333333333333" style="3" customWidth="1"/>
    <col min="8" max="8" width="9.38333333333333" style="3" customWidth="1"/>
    <col min="9" max="9" width="9.05" style="3" customWidth="1"/>
    <col min="10" max="10" width="8.26666666666667" style="3" customWidth="1"/>
    <col min="11" max="11" width="8.35833333333333" style="3" customWidth="1"/>
    <col min="12" max="12" width="7.4" style="3" customWidth="1"/>
    <col min="13" max="16384" width="9" style="3"/>
  </cols>
  <sheetData>
    <row r="1" ht="22" customHeight="1" spans="1:12">
      <c r="A1" s="6" t="s">
        <v>0</v>
      </c>
      <c r="B1" s="6"/>
      <c r="C1" s="6"/>
      <c r="D1" s="6"/>
      <c r="E1" s="6"/>
      <c r="F1" s="6"/>
      <c r="G1" s="6"/>
      <c r="H1" s="6"/>
      <c r="I1" s="6"/>
      <c r="J1" s="6"/>
      <c r="K1" s="6"/>
      <c r="L1" s="6"/>
    </row>
    <row r="2" s="1" customFormat="1" ht="25" customHeight="1" spans="1:12">
      <c r="A2" s="7" t="s">
        <v>1</v>
      </c>
      <c r="B2" s="8" t="s">
        <v>2</v>
      </c>
      <c r="C2" s="7" t="s">
        <v>3</v>
      </c>
      <c r="D2" s="7" t="s">
        <v>4</v>
      </c>
      <c r="E2" s="7" t="s">
        <v>5</v>
      </c>
      <c r="F2" s="9" t="s">
        <v>6</v>
      </c>
      <c r="G2" s="7" t="s">
        <v>7</v>
      </c>
      <c r="H2" s="7" t="s">
        <v>8</v>
      </c>
      <c r="I2" s="7" t="s">
        <v>9</v>
      </c>
      <c r="J2" s="7" t="s">
        <v>10</v>
      </c>
      <c r="K2" s="24" t="s">
        <v>11</v>
      </c>
      <c r="L2" s="8" t="s">
        <v>12</v>
      </c>
    </row>
    <row r="3" s="2" customFormat="1" ht="15" customHeight="1" spans="1:12">
      <c r="A3" s="10">
        <v>1</v>
      </c>
      <c r="B3" s="11" t="s">
        <v>13</v>
      </c>
      <c r="C3" s="10" t="str">
        <f>"A01"</f>
        <v>A01</v>
      </c>
      <c r="D3" s="10" t="s">
        <v>14</v>
      </c>
      <c r="E3" s="10">
        <v>2</v>
      </c>
      <c r="F3" s="12" t="s">
        <v>15</v>
      </c>
      <c r="G3" s="10" t="s">
        <v>16</v>
      </c>
      <c r="H3" s="10" t="str">
        <f>"20261121"</f>
        <v>20261121</v>
      </c>
      <c r="I3" s="25">
        <v>76.6</v>
      </c>
      <c r="J3" s="10">
        <v>83.66</v>
      </c>
      <c r="K3" s="26">
        <f>I3*0.6+J3*0.4</f>
        <v>79.424</v>
      </c>
      <c r="L3" s="10" t="s">
        <v>17</v>
      </c>
    </row>
    <row r="4" s="2" customFormat="1" ht="15" customHeight="1" spans="1:12">
      <c r="A4" s="10">
        <v>2</v>
      </c>
      <c r="B4" s="13"/>
      <c r="C4" s="10" t="str">
        <f>"A01"</f>
        <v>A01</v>
      </c>
      <c r="D4" s="10" t="s">
        <v>14</v>
      </c>
      <c r="E4" s="10"/>
      <c r="F4" s="14"/>
      <c r="G4" s="10" t="s">
        <v>18</v>
      </c>
      <c r="H4" s="10" t="str">
        <f>"20261116"</f>
        <v>20261116</v>
      </c>
      <c r="I4" s="25">
        <v>76.1</v>
      </c>
      <c r="J4" s="10">
        <v>84.28</v>
      </c>
      <c r="K4" s="26">
        <f t="shared" ref="K4:K35" si="0">I4*0.6+J4*0.4</f>
        <v>79.372</v>
      </c>
      <c r="L4" s="10" t="s">
        <v>17</v>
      </c>
    </row>
    <row r="5" s="2" customFormat="1" ht="15" customHeight="1" spans="1:12">
      <c r="A5" s="10">
        <v>3</v>
      </c>
      <c r="B5" s="13"/>
      <c r="C5" s="10" t="str">
        <f>"A01"</f>
        <v>A01</v>
      </c>
      <c r="D5" s="10" t="s">
        <v>14</v>
      </c>
      <c r="E5" s="10"/>
      <c r="F5" s="14"/>
      <c r="G5" s="10" t="s">
        <v>19</v>
      </c>
      <c r="H5" s="10" t="str">
        <f>"20261118"</f>
        <v>20261118</v>
      </c>
      <c r="I5" s="25">
        <v>75.5</v>
      </c>
      <c r="J5" s="10" t="s">
        <v>20</v>
      </c>
      <c r="K5" s="26">
        <f>I5*0.6</f>
        <v>45.3</v>
      </c>
      <c r="L5" s="10" t="s">
        <v>21</v>
      </c>
    </row>
    <row r="6" s="2" customFormat="1" ht="15" customHeight="1" spans="1:12">
      <c r="A6" s="10">
        <v>4</v>
      </c>
      <c r="B6" s="13"/>
      <c r="C6" s="10" t="str">
        <f>"A01"</f>
        <v>A01</v>
      </c>
      <c r="D6" s="10" t="s">
        <v>14</v>
      </c>
      <c r="E6" s="10"/>
      <c r="F6" s="14"/>
      <c r="G6" s="10" t="s">
        <v>22</v>
      </c>
      <c r="H6" s="10" t="str">
        <f>"20261103"</f>
        <v>20261103</v>
      </c>
      <c r="I6" s="25">
        <v>75.3</v>
      </c>
      <c r="J6" s="10">
        <v>78.78</v>
      </c>
      <c r="K6" s="26">
        <f t="shared" si="0"/>
        <v>76.692</v>
      </c>
      <c r="L6" s="10" t="s">
        <v>21</v>
      </c>
    </row>
    <row r="7" s="2" customFormat="1" ht="15" customHeight="1" spans="1:12">
      <c r="A7" s="10">
        <v>5</v>
      </c>
      <c r="B7" s="13"/>
      <c r="C7" s="10" t="str">
        <f>"A02"</f>
        <v>A02</v>
      </c>
      <c r="D7" s="10" t="s">
        <v>23</v>
      </c>
      <c r="E7" s="10">
        <v>2</v>
      </c>
      <c r="F7" s="14"/>
      <c r="G7" s="10" t="s">
        <v>24</v>
      </c>
      <c r="H7" s="10" t="str">
        <f>"20261517"</f>
        <v>20261517</v>
      </c>
      <c r="I7" s="25">
        <v>63.4</v>
      </c>
      <c r="J7" s="10">
        <v>81.64</v>
      </c>
      <c r="K7" s="26">
        <f t="shared" si="0"/>
        <v>70.696</v>
      </c>
      <c r="L7" s="10" t="s">
        <v>17</v>
      </c>
    </row>
    <row r="8" s="2" customFormat="1" ht="15" customHeight="1" spans="1:12">
      <c r="A8" s="10">
        <v>6</v>
      </c>
      <c r="B8" s="13"/>
      <c r="C8" s="10" t="str">
        <f>"A02"</f>
        <v>A02</v>
      </c>
      <c r="D8" s="10" t="s">
        <v>23</v>
      </c>
      <c r="E8" s="10"/>
      <c r="F8" s="14"/>
      <c r="G8" s="10" t="s">
        <v>25</v>
      </c>
      <c r="H8" s="10" t="str">
        <f>"20261508"</f>
        <v>20261508</v>
      </c>
      <c r="I8" s="25">
        <v>61.8</v>
      </c>
      <c r="J8" s="10" t="s">
        <v>20</v>
      </c>
      <c r="K8" s="26">
        <f t="shared" ref="K8:K13" si="1">I8*0.6</f>
        <v>37.08</v>
      </c>
      <c r="L8" s="10" t="s">
        <v>21</v>
      </c>
    </row>
    <row r="9" s="2" customFormat="1" ht="15" customHeight="1" spans="1:12">
      <c r="A9" s="10">
        <v>7</v>
      </c>
      <c r="B9" s="13"/>
      <c r="C9" s="10" t="str">
        <f>"A02"</f>
        <v>A02</v>
      </c>
      <c r="D9" s="10" t="s">
        <v>23</v>
      </c>
      <c r="E9" s="10"/>
      <c r="F9" s="14"/>
      <c r="G9" s="10" t="s">
        <v>26</v>
      </c>
      <c r="H9" s="10" t="str">
        <f>"20261501"</f>
        <v>20261501</v>
      </c>
      <c r="I9" s="25">
        <v>61.1</v>
      </c>
      <c r="J9" s="10">
        <v>81.46</v>
      </c>
      <c r="K9" s="26">
        <f t="shared" si="0"/>
        <v>69.244</v>
      </c>
      <c r="L9" s="10" t="s">
        <v>17</v>
      </c>
    </row>
    <row r="10" s="2" customFormat="1" ht="15" customHeight="1" spans="1:12">
      <c r="A10" s="10">
        <v>8</v>
      </c>
      <c r="B10" s="13"/>
      <c r="C10" s="10" t="str">
        <f>"A02"</f>
        <v>A02</v>
      </c>
      <c r="D10" s="10" t="s">
        <v>23</v>
      </c>
      <c r="E10" s="10"/>
      <c r="F10" s="14"/>
      <c r="G10" s="10" t="s">
        <v>27</v>
      </c>
      <c r="H10" s="10" t="str">
        <f>"20261521"</f>
        <v>20261521</v>
      </c>
      <c r="I10" s="25">
        <v>60.8</v>
      </c>
      <c r="J10" s="10">
        <v>80.9</v>
      </c>
      <c r="K10" s="26">
        <f t="shared" si="0"/>
        <v>68.84</v>
      </c>
      <c r="L10" s="10" t="s">
        <v>21</v>
      </c>
    </row>
    <row r="11" s="2" customFormat="1" ht="15" customHeight="1" spans="1:12">
      <c r="A11" s="10">
        <v>9</v>
      </c>
      <c r="B11" s="13"/>
      <c r="C11" s="10" t="str">
        <f>"A03"</f>
        <v>A03</v>
      </c>
      <c r="D11" s="10" t="s">
        <v>28</v>
      </c>
      <c r="E11" s="10">
        <v>1</v>
      </c>
      <c r="F11" s="14"/>
      <c r="G11" s="10" t="s">
        <v>29</v>
      </c>
      <c r="H11" s="10" t="str">
        <f>"20261714"</f>
        <v>20261714</v>
      </c>
      <c r="I11" s="25">
        <v>92.8</v>
      </c>
      <c r="J11" s="10">
        <v>81.32</v>
      </c>
      <c r="K11" s="26">
        <f t="shared" si="0"/>
        <v>88.208</v>
      </c>
      <c r="L11" s="10" t="s">
        <v>17</v>
      </c>
    </row>
    <row r="12" s="2" customFormat="1" ht="15" customHeight="1" spans="1:12">
      <c r="A12" s="10">
        <v>10</v>
      </c>
      <c r="B12" s="13"/>
      <c r="C12" s="10" t="str">
        <f>"A03"</f>
        <v>A03</v>
      </c>
      <c r="D12" s="10" t="s">
        <v>28</v>
      </c>
      <c r="E12" s="10"/>
      <c r="F12" s="14"/>
      <c r="G12" s="10" t="s">
        <v>30</v>
      </c>
      <c r="H12" s="10" t="str">
        <f>"20261722"</f>
        <v>20261722</v>
      </c>
      <c r="I12" s="25">
        <v>84.6</v>
      </c>
      <c r="J12" s="10" t="s">
        <v>20</v>
      </c>
      <c r="K12" s="26">
        <f t="shared" si="1"/>
        <v>50.76</v>
      </c>
      <c r="L12" s="10" t="s">
        <v>21</v>
      </c>
    </row>
    <row r="13" s="2" customFormat="1" ht="15" customHeight="1" spans="1:12">
      <c r="A13" s="10">
        <v>11</v>
      </c>
      <c r="B13" s="13"/>
      <c r="C13" s="10" t="str">
        <f>"A04"</f>
        <v>A04</v>
      </c>
      <c r="D13" s="10" t="s">
        <v>31</v>
      </c>
      <c r="E13" s="10">
        <v>1</v>
      </c>
      <c r="F13" s="14"/>
      <c r="G13" s="10" t="s">
        <v>32</v>
      </c>
      <c r="H13" s="10" t="str">
        <f>"20261931"</f>
        <v>20261931</v>
      </c>
      <c r="I13" s="25">
        <v>82.6</v>
      </c>
      <c r="J13" s="10" t="s">
        <v>20</v>
      </c>
      <c r="K13" s="26">
        <f t="shared" si="1"/>
        <v>49.56</v>
      </c>
      <c r="L13" s="10" t="s">
        <v>21</v>
      </c>
    </row>
    <row r="14" s="2" customFormat="1" ht="15" customHeight="1" spans="1:12">
      <c r="A14" s="10">
        <v>12</v>
      </c>
      <c r="B14" s="15"/>
      <c r="C14" s="10" t="str">
        <f>"A04"</f>
        <v>A04</v>
      </c>
      <c r="D14" s="10" t="s">
        <v>31</v>
      </c>
      <c r="E14" s="10"/>
      <c r="F14" s="16"/>
      <c r="G14" s="10" t="s">
        <v>33</v>
      </c>
      <c r="H14" s="10" t="str">
        <f>"20261930"</f>
        <v>20261930</v>
      </c>
      <c r="I14" s="25">
        <v>77.5</v>
      </c>
      <c r="J14" s="10">
        <v>82.42</v>
      </c>
      <c r="K14" s="26">
        <f t="shared" si="0"/>
        <v>79.468</v>
      </c>
      <c r="L14" s="10" t="s">
        <v>17</v>
      </c>
    </row>
    <row r="15" s="2" customFormat="1" ht="15" customHeight="1" spans="1:12">
      <c r="A15" s="10">
        <v>13</v>
      </c>
      <c r="B15" s="11" t="s">
        <v>34</v>
      </c>
      <c r="C15" s="10" t="str">
        <f>"B01"</f>
        <v>B01</v>
      </c>
      <c r="D15" s="10" t="s">
        <v>14</v>
      </c>
      <c r="E15" s="17">
        <v>1</v>
      </c>
      <c r="F15" s="12" t="s">
        <v>15</v>
      </c>
      <c r="G15" s="10" t="s">
        <v>35</v>
      </c>
      <c r="H15" s="10" t="str">
        <f>"20261208"</f>
        <v>20261208</v>
      </c>
      <c r="I15" s="25">
        <v>76.7</v>
      </c>
      <c r="J15" s="10">
        <v>82.12</v>
      </c>
      <c r="K15" s="26">
        <f t="shared" si="0"/>
        <v>78.868</v>
      </c>
      <c r="L15" s="10" t="s">
        <v>17</v>
      </c>
    </row>
    <row r="16" s="2" customFormat="1" ht="15" customHeight="1" spans="1:12">
      <c r="A16" s="10">
        <v>14</v>
      </c>
      <c r="B16" s="13"/>
      <c r="C16" s="10" t="str">
        <f>"B01"</f>
        <v>B01</v>
      </c>
      <c r="D16" s="10" t="s">
        <v>14</v>
      </c>
      <c r="E16" s="18"/>
      <c r="F16" s="16"/>
      <c r="G16" s="10" t="s">
        <v>36</v>
      </c>
      <c r="H16" s="10" t="str">
        <f>"20261204"</f>
        <v>20261204</v>
      </c>
      <c r="I16" s="25">
        <v>73.1</v>
      </c>
      <c r="J16" s="10">
        <v>80.84</v>
      </c>
      <c r="K16" s="26">
        <f t="shared" si="0"/>
        <v>76.196</v>
      </c>
      <c r="L16" s="10" t="s">
        <v>21</v>
      </c>
    </row>
    <row r="17" s="2" customFormat="1" ht="15" customHeight="1" spans="1:12">
      <c r="A17" s="10">
        <v>15</v>
      </c>
      <c r="B17" s="13"/>
      <c r="C17" s="10" t="str">
        <f>"B02"</f>
        <v>B02</v>
      </c>
      <c r="D17" s="10" t="s">
        <v>37</v>
      </c>
      <c r="E17" s="17">
        <v>1</v>
      </c>
      <c r="F17" s="12" t="s">
        <v>15</v>
      </c>
      <c r="G17" s="10" t="s">
        <v>38</v>
      </c>
      <c r="H17" s="10" t="str">
        <f>"20260121"</f>
        <v>20260121</v>
      </c>
      <c r="I17" s="25">
        <v>75.7</v>
      </c>
      <c r="J17" s="10">
        <v>79.24</v>
      </c>
      <c r="K17" s="26">
        <f t="shared" si="0"/>
        <v>77.116</v>
      </c>
      <c r="L17" s="10" t="s">
        <v>17</v>
      </c>
    </row>
    <row r="18" s="2" customFormat="1" ht="15" customHeight="1" spans="1:12">
      <c r="A18" s="10">
        <v>16</v>
      </c>
      <c r="B18" s="13"/>
      <c r="C18" s="10" t="str">
        <f>"B02"</f>
        <v>B02</v>
      </c>
      <c r="D18" s="10" t="s">
        <v>37</v>
      </c>
      <c r="E18" s="18"/>
      <c r="F18" s="16"/>
      <c r="G18" s="10" t="s">
        <v>39</v>
      </c>
      <c r="H18" s="10" t="str">
        <f>"20260217"</f>
        <v>20260217</v>
      </c>
      <c r="I18" s="25">
        <v>72.1</v>
      </c>
      <c r="J18" s="10">
        <v>79.02</v>
      </c>
      <c r="K18" s="26">
        <f t="shared" si="0"/>
        <v>74.868</v>
      </c>
      <c r="L18" s="10" t="s">
        <v>21</v>
      </c>
    </row>
    <row r="19" s="2" customFormat="1" ht="15" customHeight="1" spans="1:12">
      <c r="A19" s="10">
        <v>17</v>
      </c>
      <c r="B19" s="13"/>
      <c r="C19" s="10" t="str">
        <f>"B03"</f>
        <v>B03</v>
      </c>
      <c r="D19" s="10" t="s">
        <v>23</v>
      </c>
      <c r="E19" s="17">
        <v>1</v>
      </c>
      <c r="F19" s="12" t="s">
        <v>15</v>
      </c>
      <c r="G19" s="10" t="s">
        <v>40</v>
      </c>
      <c r="H19" s="10" t="str">
        <f>"20261528"</f>
        <v>20261528</v>
      </c>
      <c r="I19" s="25">
        <v>51.7</v>
      </c>
      <c r="J19" s="10">
        <v>84.26</v>
      </c>
      <c r="K19" s="26">
        <f t="shared" si="0"/>
        <v>64.724</v>
      </c>
      <c r="L19" s="10" t="s">
        <v>17</v>
      </c>
    </row>
    <row r="20" s="2" customFormat="1" ht="15" customHeight="1" spans="1:12">
      <c r="A20" s="10">
        <v>18</v>
      </c>
      <c r="B20" s="13"/>
      <c r="C20" s="10" t="str">
        <f>"B03"</f>
        <v>B03</v>
      </c>
      <c r="D20" s="10" t="s">
        <v>23</v>
      </c>
      <c r="E20" s="18"/>
      <c r="F20" s="16"/>
      <c r="G20" s="10" t="s">
        <v>41</v>
      </c>
      <c r="H20" s="10" t="str">
        <f>"20261601"</f>
        <v>20261601</v>
      </c>
      <c r="I20" s="25">
        <v>43.6</v>
      </c>
      <c r="J20" s="10">
        <v>61.06</v>
      </c>
      <c r="K20" s="26">
        <f t="shared" si="0"/>
        <v>50.584</v>
      </c>
      <c r="L20" s="10" t="s">
        <v>21</v>
      </c>
    </row>
    <row r="21" s="2" customFormat="1" ht="15" customHeight="1" spans="1:12">
      <c r="A21" s="10">
        <v>19</v>
      </c>
      <c r="B21" s="13"/>
      <c r="C21" s="10" t="str">
        <f>"B04"</f>
        <v>B04</v>
      </c>
      <c r="D21" s="10" t="s">
        <v>31</v>
      </c>
      <c r="E21" s="17">
        <v>1</v>
      </c>
      <c r="F21" s="12" t="s">
        <v>15</v>
      </c>
      <c r="G21" s="10" t="s">
        <v>42</v>
      </c>
      <c r="H21" s="10" t="str">
        <f>"20262203"</f>
        <v>20262203</v>
      </c>
      <c r="I21" s="25">
        <v>70.3</v>
      </c>
      <c r="J21" s="10">
        <v>83.52</v>
      </c>
      <c r="K21" s="26">
        <f t="shared" si="0"/>
        <v>75.588</v>
      </c>
      <c r="L21" s="10" t="s">
        <v>17</v>
      </c>
    </row>
    <row r="22" s="2" customFormat="1" ht="15" customHeight="1" spans="1:12">
      <c r="A22" s="10">
        <v>20</v>
      </c>
      <c r="B22" s="13"/>
      <c r="C22" s="10" t="str">
        <f>"B04"</f>
        <v>B04</v>
      </c>
      <c r="D22" s="10" t="s">
        <v>31</v>
      </c>
      <c r="E22" s="18"/>
      <c r="F22" s="16"/>
      <c r="G22" s="10" t="s">
        <v>43</v>
      </c>
      <c r="H22" s="10" t="str">
        <f>"20262204"</f>
        <v>20262204</v>
      </c>
      <c r="I22" s="25">
        <v>70</v>
      </c>
      <c r="J22" s="10">
        <v>82.04</v>
      </c>
      <c r="K22" s="26">
        <f t="shared" si="0"/>
        <v>74.816</v>
      </c>
      <c r="L22" s="10" t="s">
        <v>21</v>
      </c>
    </row>
    <row r="23" s="2" customFormat="1" ht="15" customHeight="1" spans="1:12">
      <c r="A23" s="10">
        <v>21</v>
      </c>
      <c r="B23" s="13"/>
      <c r="C23" s="10" t="str">
        <f>"B05"</f>
        <v>B05</v>
      </c>
      <c r="D23" s="10" t="s">
        <v>44</v>
      </c>
      <c r="E23" s="17">
        <v>1</v>
      </c>
      <c r="F23" s="12" t="s">
        <v>15</v>
      </c>
      <c r="G23" s="10" t="s">
        <v>45</v>
      </c>
      <c r="H23" s="10" t="str">
        <f>"20261822"</f>
        <v>20261822</v>
      </c>
      <c r="I23" s="25">
        <v>83.9</v>
      </c>
      <c r="J23" s="10">
        <v>81.76</v>
      </c>
      <c r="K23" s="26">
        <f t="shared" si="0"/>
        <v>83.044</v>
      </c>
      <c r="L23" s="10" t="s">
        <v>17</v>
      </c>
    </row>
    <row r="24" s="2" customFormat="1" ht="15" customHeight="1" spans="1:12">
      <c r="A24" s="10">
        <v>22</v>
      </c>
      <c r="B24" s="15"/>
      <c r="C24" s="10" t="str">
        <f>"B05"</f>
        <v>B05</v>
      </c>
      <c r="D24" s="10" t="s">
        <v>44</v>
      </c>
      <c r="E24" s="18"/>
      <c r="F24" s="16"/>
      <c r="G24" s="10" t="s">
        <v>46</v>
      </c>
      <c r="H24" s="10" t="str">
        <f>"20261909"</f>
        <v>20261909</v>
      </c>
      <c r="I24" s="25">
        <v>83.3</v>
      </c>
      <c r="J24" s="10">
        <v>79.08</v>
      </c>
      <c r="K24" s="26">
        <f t="shared" si="0"/>
        <v>81.612</v>
      </c>
      <c r="L24" s="10" t="s">
        <v>21</v>
      </c>
    </row>
    <row r="25" s="2" customFormat="1" ht="15" customHeight="1" spans="1:12">
      <c r="A25" s="10">
        <v>23</v>
      </c>
      <c r="B25" s="11" t="s">
        <v>47</v>
      </c>
      <c r="C25" s="10" t="str">
        <f>"C01"</f>
        <v>C01</v>
      </c>
      <c r="D25" s="10" t="s">
        <v>14</v>
      </c>
      <c r="E25" s="17">
        <v>1</v>
      </c>
      <c r="F25" s="12" t="s">
        <v>15</v>
      </c>
      <c r="G25" s="10" t="s">
        <v>48</v>
      </c>
      <c r="H25" s="10" t="str">
        <f>"20261220"</f>
        <v>20261220</v>
      </c>
      <c r="I25" s="25">
        <v>73.5</v>
      </c>
      <c r="J25" s="10">
        <v>83.78</v>
      </c>
      <c r="K25" s="26">
        <f t="shared" si="0"/>
        <v>77.612</v>
      </c>
      <c r="L25" s="10" t="s">
        <v>17</v>
      </c>
    </row>
    <row r="26" s="2" customFormat="1" ht="15" customHeight="1" spans="1:12">
      <c r="A26" s="10">
        <v>24</v>
      </c>
      <c r="B26" s="13"/>
      <c r="C26" s="10" t="str">
        <f>"C01"</f>
        <v>C01</v>
      </c>
      <c r="D26" s="10" t="s">
        <v>14</v>
      </c>
      <c r="E26" s="18"/>
      <c r="F26" s="16"/>
      <c r="G26" s="10" t="s">
        <v>49</v>
      </c>
      <c r="H26" s="10" t="str">
        <f>"20261223"</f>
        <v>20261223</v>
      </c>
      <c r="I26" s="25">
        <v>72.2</v>
      </c>
      <c r="J26" s="10">
        <v>78.26</v>
      </c>
      <c r="K26" s="26">
        <f t="shared" si="0"/>
        <v>74.624</v>
      </c>
      <c r="L26" s="10" t="s">
        <v>21</v>
      </c>
    </row>
    <row r="27" s="2" customFormat="1" ht="15" customHeight="1" spans="1:12">
      <c r="A27" s="10">
        <v>25</v>
      </c>
      <c r="B27" s="13"/>
      <c r="C27" s="10" t="str">
        <f>"C02"</f>
        <v>C02</v>
      </c>
      <c r="D27" s="10" t="s">
        <v>37</v>
      </c>
      <c r="E27" s="17">
        <v>1</v>
      </c>
      <c r="F27" s="12" t="s">
        <v>15</v>
      </c>
      <c r="G27" s="10" t="s">
        <v>50</v>
      </c>
      <c r="H27" s="10" t="str">
        <f>"20260327"</f>
        <v>20260327</v>
      </c>
      <c r="I27" s="25">
        <v>71.2</v>
      </c>
      <c r="J27" s="10">
        <v>76.18</v>
      </c>
      <c r="K27" s="26">
        <f t="shared" si="0"/>
        <v>73.192</v>
      </c>
      <c r="L27" s="10" t="s">
        <v>21</v>
      </c>
    </row>
    <row r="28" s="2" customFormat="1" ht="15" customHeight="1" spans="1:12">
      <c r="A28" s="10">
        <v>26</v>
      </c>
      <c r="B28" s="13"/>
      <c r="C28" s="10" t="str">
        <f>"C02"</f>
        <v>C02</v>
      </c>
      <c r="D28" s="10" t="s">
        <v>37</v>
      </c>
      <c r="E28" s="18"/>
      <c r="F28" s="16"/>
      <c r="G28" s="10" t="s">
        <v>51</v>
      </c>
      <c r="H28" s="10" t="str">
        <f>"20260225"</f>
        <v>20260225</v>
      </c>
      <c r="I28" s="25">
        <v>70.8</v>
      </c>
      <c r="J28" s="10">
        <v>81.64</v>
      </c>
      <c r="K28" s="26">
        <f t="shared" si="0"/>
        <v>75.136</v>
      </c>
      <c r="L28" s="10" t="s">
        <v>17</v>
      </c>
    </row>
    <row r="29" s="2" customFormat="1" ht="15" customHeight="1" spans="1:12">
      <c r="A29" s="10">
        <v>27</v>
      </c>
      <c r="B29" s="13"/>
      <c r="C29" s="10" t="str">
        <f>"C03"</f>
        <v>C03</v>
      </c>
      <c r="D29" s="10" t="s">
        <v>23</v>
      </c>
      <c r="E29" s="17">
        <v>2</v>
      </c>
      <c r="F29" s="12" t="s">
        <v>15</v>
      </c>
      <c r="G29" s="10" t="s">
        <v>52</v>
      </c>
      <c r="H29" s="10" t="str">
        <f>"20261610"</f>
        <v>20261610</v>
      </c>
      <c r="I29" s="25">
        <v>54.6</v>
      </c>
      <c r="J29" s="10">
        <v>79.12</v>
      </c>
      <c r="K29" s="26">
        <f t="shared" si="0"/>
        <v>64.408</v>
      </c>
      <c r="L29" s="10" t="s">
        <v>17</v>
      </c>
    </row>
    <row r="30" s="2" customFormat="1" ht="15" customHeight="1" spans="1:12">
      <c r="A30" s="10">
        <v>28</v>
      </c>
      <c r="B30" s="13"/>
      <c r="C30" s="10" t="str">
        <f>"C03"</f>
        <v>C03</v>
      </c>
      <c r="D30" s="10" t="s">
        <v>23</v>
      </c>
      <c r="E30" s="19"/>
      <c r="F30" s="14"/>
      <c r="G30" s="10" t="s">
        <v>53</v>
      </c>
      <c r="H30" s="10" t="str">
        <f>"20261607"</f>
        <v>20261607</v>
      </c>
      <c r="I30" s="25">
        <v>45</v>
      </c>
      <c r="J30" s="10">
        <v>77.48</v>
      </c>
      <c r="K30" s="26">
        <f t="shared" si="0"/>
        <v>57.992</v>
      </c>
      <c r="L30" s="10" t="s">
        <v>21</v>
      </c>
    </row>
    <row r="31" s="2" customFormat="1" ht="15" customHeight="1" spans="1:12">
      <c r="A31" s="10">
        <v>29</v>
      </c>
      <c r="B31" s="13"/>
      <c r="C31" s="10" t="str">
        <f>"C03"</f>
        <v>C03</v>
      </c>
      <c r="D31" s="10" t="s">
        <v>23</v>
      </c>
      <c r="E31" s="19"/>
      <c r="F31" s="14"/>
      <c r="G31" s="10" t="s">
        <v>54</v>
      </c>
      <c r="H31" s="10" t="str">
        <f>"20261616"</f>
        <v>20261616</v>
      </c>
      <c r="I31" s="25">
        <v>44.6</v>
      </c>
      <c r="J31" s="10">
        <v>80.2</v>
      </c>
      <c r="K31" s="26">
        <f t="shared" si="0"/>
        <v>58.84</v>
      </c>
      <c r="L31" s="10" t="s">
        <v>21</v>
      </c>
    </row>
    <row r="32" s="2" customFormat="1" ht="15" customHeight="1" spans="1:12">
      <c r="A32" s="10">
        <v>30</v>
      </c>
      <c r="B32" s="13"/>
      <c r="C32" s="10" t="str">
        <f>"C03"</f>
        <v>C03</v>
      </c>
      <c r="D32" s="10" t="s">
        <v>23</v>
      </c>
      <c r="E32" s="18"/>
      <c r="F32" s="16"/>
      <c r="G32" s="10" t="s">
        <v>55</v>
      </c>
      <c r="H32" s="10" t="str">
        <f>"20261614"</f>
        <v>20261614</v>
      </c>
      <c r="I32" s="25">
        <v>43.9</v>
      </c>
      <c r="J32" s="10">
        <v>75.18</v>
      </c>
      <c r="K32" s="26">
        <f t="shared" si="0"/>
        <v>56.412</v>
      </c>
      <c r="L32" s="10" t="s">
        <v>21</v>
      </c>
    </row>
    <row r="33" s="2" customFormat="1" ht="15" customHeight="1" spans="1:12">
      <c r="A33" s="10">
        <v>31</v>
      </c>
      <c r="B33" s="13"/>
      <c r="C33" s="10" t="str">
        <f>"C04"</f>
        <v>C04</v>
      </c>
      <c r="D33" s="10" t="s">
        <v>56</v>
      </c>
      <c r="E33" s="17">
        <v>1</v>
      </c>
      <c r="F33" s="12" t="s">
        <v>15</v>
      </c>
      <c r="G33" s="10" t="s">
        <v>57</v>
      </c>
      <c r="H33" s="10" t="str">
        <f>"20262002"</f>
        <v>20262002</v>
      </c>
      <c r="I33" s="25">
        <v>70</v>
      </c>
      <c r="J33" s="10">
        <v>77.88</v>
      </c>
      <c r="K33" s="26">
        <f t="shared" si="0"/>
        <v>73.152</v>
      </c>
      <c r="L33" s="10" t="s">
        <v>17</v>
      </c>
    </row>
    <row r="34" s="2" customFormat="1" ht="15" customHeight="1" spans="1:12">
      <c r="A34" s="10">
        <v>32</v>
      </c>
      <c r="B34" s="13"/>
      <c r="C34" s="10" t="str">
        <f>"C04"</f>
        <v>C04</v>
      </c>
      <c r="D34" s="10" t="s">
        <v>56</v>
      </c>
      <c r="E34" s="18"/>
      <c r="F34" s="16"/>
      <c r="G34" s="10" t="s">
        <v>58</v>
      </c>
      <c r="H34" s="10" t="str">
        <f>"20262004"</f>
        <v>20262004</v>
      </c>
      <c r="I34" s="25">
        <v>67.6</v>
      </c>
      <c r="J34" s="10">
        <v>80.3</v>
      </c>
      <c r="K34" s="26">
        <f t="shared" si="0"/>
        <v>72.68</v>
      </c>
      <c r="L34" s="10" t="s">
        <v>21</v>
      </c>
    </row>
    <row r="35" s="2" customFormat="1" ht="15" customHeight="1" spans="1:12">
      <c r="A35" s="10">
        <v>33</v>
      </c>
      <c r="B35" s="13"/>
      <c r="C35" s="10" t="str">
        <f>"C05"</f>
        <v>C05</v>
      </c>
      <c r="D35" s="10" t="s">
        <v>44</v>
      </c>
      <c r="E35" s="17">
        <v>1</v>
      </c>
      <c r="F35" s="12" t="s">
        <v>15</v>
      </c>
      <c r="G35" s="10" t="s">
        <v>59</v>
      </c>
      <c r="H35" s="10" t="str">
        <f>"20260726"</f>
        <v>20260726</v>
      </c>
      <c r="I35" s="25">
        <v>79.2</v>
      </c>
      <c r="J35" s="10">
        <v>81</v>
      </c>
      <c r="K35" s="26">
        <f t="shared" si="0"/>
        <v>79.92</v>
      </c>
      <c r="L35" s="10" t="s">
        <v>21</v>
      </c>
    </row>
    <row r="36" s="2" customFormat="1" ht="15" customHeight="1" spans="1:12">
      <c r="A36" s="10">
        <v>34</v>
      </c>
      <c r="B36" s="13"/>
      <c r="C36" s="10" t="str">
        <f>"C05"</f>
        <v>C05</v>
      </c>
      <c r="D36" s="10" t="s">
        <v>44</v>
      </c>
      <c r="E36" s="18"/>
      <c r="F36" s="16"/>
      <c r="G36" s="10" t="s">
        <v>60</v>
      </c>
      <c r="H36" s="10" t="str">
        <f>"20260705"</f>
        <v>20260705</v>
      </c>
      <c r="I36" s="25">
        <v>78.7</v>
      </c>
      <c r="J36" s="10">
        <v>83.42</v>
      </c>
      <c r="K36" s="26">
        <f t="shared" ref="K36:K55" si="2">I36*0.6+J36*0.4</f>
        <v>80.588</v>
      </c>
      <c r="L36" s="10" t="s">
        <v>17</v>
      </c>
    </row>
    <row r="37" s="2" customFormat="1" ht="15" customHeight="1" spans="1:12">
      <c r="A37" s="10">
        <v>35</v>
      </c>
      <c r="B37" s="13"/>
      <c r="C37" s="10" t="str">
        <f>"C06"</f>
        <v>C06</v>
      </c>
      <c r="D37" s="10" t="s">
        <v>61</v>
      </c>
      <c r="E37" s="17">
        <v>2</v>
      </c>
      <c r="F37" s="12" t="s">
        <v>15</v>
      </c>
      <c r="G37" s="10" t="s">
        <v>62</v>
      </c>
      <c r="H37" s="10" t="str">
        <f>"20260515"</f>
        <v>20260515</v>
      </c>
      <c r="I37" s="25">
        <v>78.2</v>
      </c>
      <c r="J37" s="10">
        <v>81.22</v>
      </c>
      <c r="K37" s="26">
        <f t="shared" si="2"/>
        <v>79.408</v>
      </c>
      <c r="L37" s="10" t="s">
        <v>17</v>
      </c>
    </row>
    <row r="38" s="2" customFormat="1" ht="15" customHeight="1" spans="1:12">
      <c r="A38" s="10">
        <v>36</v>
      </c>
      <c r="B38" s="13"/>
      <c r="C38" s="10" t="str">
        <f>"C06"</f>
        <v>C06</v>
      </c>
      <c r="D38" s="10" t="s">
        <v>61</v>
      </c>
      <c r="E38" s="19"/>
      <c r="F38" s="14"/>
      <c r="G38" s="10" t="s">
        <v>63</v>
      </c>
      <c r="H38" s="10" t="str">
        <f>"20260520"</f>
        <v>20260520</v>
      </c>
      <c r="I38" s="25">
        <v>77.9</v>
      </c>
      <c r="J38" s="10">
        <v>82.48</v>
      </c>
      <c r="K38" s="26">
        <f t="shared" si="2"/>
        <v>79.732</v>
      </c>
      <c r="L38" s="10" t="s">
        <v>17</v>
      </c>
    </row>
    <row r="39" s="2" customFormat="1" ht="15" customHeight="1" spans="1:12">
      <c r="A39" s="10">
        <v>37</v>
      </c>
      <c r="B39" s="13"/>
      <c r="C39" s="10" t="str">
        <f>"C06"</f>
        <v>C06</v>
      </c>
      <c r="D39" s="10" t="s">
        <v>61</v>
      </c>
      <c r="E39" s="19"/>
      <c r="F39" s="14"/>
      <c r="G39" s="10" t="s">
        <v>64</v>
      </c>
      <c r="H39" s="10" t="str">
        <f>"20260414"</f>
        <v>20260414</v>
      </c>
      <c r="I39" s="25">
        <v>77.3</v>
      </c>
      <c r="J39" s="10">
        <v>80.48</v>
      </c>
      <c r="K39" s="26">
        <f t="shared" si="2"/>
        <v>78.572</v>
      </c>
      <c r="L39" s="10" t="s">
        <v>21</v>
      </c>
    </row>
    <row r="40" s="2" customFormat="1" ht="15" customHeight="1" spans="1:12">
      <c r="A40" s="10">
        <v>38</v>
      </c>
      <c r="B40" s="13"/>
      <c r="C40" s="10" t="str">
        <f>"C06"</f>
        <v>C06</v>
      </c>
      <c r="D40" s="10" t="s">
        <v>61</v>
      </c>
      <c r="E40" s="18"/>
      <c r="F40" s="16"/>
      <c r="G40" s="10" t="s">
        <v>65</v>
      </c>
      <c r="H40" s="10" t="str">
        <f>"20260417"</f>
        <v>20260417</v>
      </c>
      <c r="I40" s="25">
        <v>76.9</v>
      </c>
      <c r="J40" s="10">
        <v>78.28</v>
      </c>
      <c r="K40" s="26">
        <f t="shared" si="2"/>
        <v>77.452</v>
      </c>
      <c r="L40" s="10" t="s">
        <v>21</v>
      </c>
    </row>
    <row r="41" s="2" customFormat="1" ht="15" customHeight="1" spans="1:12">
      <c r="A41" s="10">
        <v>39</v>
      </c>
      <c r="B41" s="13"/>
      <c r="C41" s="10" t="str">
        <f>"C07"</f>
        <v>C07</v>
      </c>
      <c r="D41" s="10" t="s">
        <v>66</v>
      </c>
      <c r="E41" s="17">
        <v>1</v>
      </c>
      <c r="F41" s="12" t="s">
        <v>15</v>
      </c>
      <c r="G41" s="10" t="s">
        <v>67</v>
      </c>
      <c r="H41" s="10" t="str">
        <f>"20261625"</f>
        <v>20261625</v>
      </c>
      <c r="I41" s="25">
        <v>68.3</v>
      </c>
      <c r="J41" s="10">
        <v>81.04</v>
      </c>
      <c r="K41" s="26">
        <f t="shared" si="2"/>
        <v>73.396</v>
      </c>
      <c r="L41" s="10" t="s">
        <v>17</v>
      </c>
    </row>
    <row r="42" s="2" customFormat="1" ht="15" customHeight="1" spans="1:12">
      <c r="A42" s="10">
        <v>40</v>
      </c>
      <c r="B42" s="13"/>
      <c r="C42" s="10" t="str">
        <f>"C07"</f>
        <v>C07</v>
      </c>
      <c r="D42" s="10" t="s">
        <v>66</v>
      </c>
      <c r="E42" s="18"/>
      <c r="F42" s="16"/>
      <c r="G42" s="10" t="s">
        <v>68</v>
      </c>
      <c r="H42" s="10" t="str">
        <f>"20261626"</f>
        <v>20261626</v>
      </c>
      <c r="I42" s="25">
        <v>67.4</v>
      </c>
      <c r="J42" s="10">
        <v>80.92</v>
      </c>
      <c r="K42" s="26">
        <f t="shared" si="2"/>
        <v>72.808</v>
      </c>
      <c r="L42" s="10" t="s">
        <v>21</v>
      </c>
    </row>
    <row r="43" s="2" customFormat="1" ht="15" customHeight="1" spans="1:12">
      <c r="A43" s="10">
        <v>41</v>
      </c>
      <c r="B43" s="13"/>
      <c r="C43" s="10" t="str">
        <f>"C08"</f>
        <v>C08</v>
      </c>
      <c r="D43" s="10" t="s">
        <v>69</v>
      </c>
      <c r="E43" s="17">
        <v>1</v>
      </c>
      <c r="F43" s="12" t="s">
        <v>15</v>
      </c>
      <c r="G43" s="10" t="s">
        <v>70</v>
      </c>
      <c r="H43" s="10" t="str">
        <f>"20262118"</f>
        <v>20262118</v>
      </c>
      <c r="I43" s="25">
        <v>82</v>
      </c>
      <c r="J43" s="10">
        <v>83.78</v>
      </c>
      <c r="K43" s="26">
        <f t="shared" si="2"/>
        <v>82.712</v>
      </c>
      <c r="L43" s="10" t="s">
        <v>17</v>
      </c>
    </row>
    <row r="44" s="2" customFormat="1" ht="15" customHeight="1" spans="1:12">
      <c r="A44" s="10">
        <v>42</v>
      </c>
      <c r="B44" s="15"/>
      <c r="C44" s="10" t="str">
        <f>"C08"</f>
        <v>C08</v>
      </c>
      <c r="D44" s="10" t="s">
        <v>69</v>
      </c>
      <c r="E44" s="18"/>
      <c r="F44" s="16"/>
      <c r="G44" s="10" t="s">
        <v>71</v>
      </c>
      <c r="H44" s="10" t="str">
        <f>"20262126"</f>
        <v>20262126</v>
      </c>
      <c r="I44" s="25">
        <v>77.5</v>
      </c>
      <c r="J44" s="10">
        <v>79.94</v>
      </c>
      <c r="K44" s="26">
        <f t="shared" si="2"/>
        <v>78.476</v>
      </c>
      <c r="L44" s="10" t="s">
        <v>21</v>
      </c>
    </row>
    <row r="45" s="2" customFormat="1" ht="15" customHeight="1" spans="1:12">
      <c r="A45" s="10">
        <v>43</v>
      </c>
      <c r="B45" s="20" t="s">
        <v>72</v>
      </c>
      <c r="C45" s="21" t="str">
        <f>"D01"</f>
        <v>D01</v>
      </c>
      <c r="D45" s="10" t="s">
        <v>14</v>
      </c>
      <c r="E45" s="17">
        <v>1</v>
      </c>
      <c r="F45" s="12" t="s">
        <v>15</v>
      </c>
      <c r="G45" s="10" t="s">
        <v>73</v>
      </c>
      <c r="H45" s="10" t="str">
        <f>"20261303"</f>
        <v>20261303</v>
      </c>
      <c r="I45" s="25">
        <v>79.3</v>
      </c>
      <c r="J45" s="10">
        <v>82.14</v>
      </c>
      <c r="K45" s="26">
        <f t="shared" si="2"/>
        <v>80.436</v>
      </c>
      <c r="L45" s="10" t="s">
        <v>17</v>
      </c>
    </row>
    <row r="46" s="2" customFormat="1" ht="15" customHeight="1" spans="1:12">
      <c r="A46" s="10">
        <v>44</v>
      </c>
      <c r="B46" s="20"/>
      <c r="C46" s="21" t="str">
        <f>"D01"</f>
        <v>D01</v>
      </c>
      <c r="D46" s="10" t="s">
        <v>14</v>
      </c>
      <c r="E46" s="18"/>
      <c r="F46" s="16"/>
      <c r="G46" s="10" t="s">
        <v>74</v>
      </c>
      <c r="H46" s="10" t="str">
        <f>"20261308"</f>
        <v>20261308</v>
      </c>
      <c r="I46" s="25">
        <v>77.8</v>
      </c>
      <c r="J46" s="10">
        <v>79.74</v>
      </c>
      <c r="K46" s="26">
        <f t="shared" si="2"/>
        <v>78.576</v>
      </c>
      <c r="L46" s="10" t="s">
        <v>21</v>
      </c>
    </row>
    <row r="47" s="2" customFormat="1" ht="15" customHeight="1" spans="1:12">
      <c r="A47" s="10">
        <v>45</v>
      </c>
      <c r="B47" s="20"/>
      <c r="C47" s="21" t="str">
        <f>"D02"</f>
        <v>D02</v>
      </c>
      <c r="D47" s="22" t="s">
        <v>75</v>
      </c>
      <c r="E47" s="10">
        <v>1</v>
      </c>
      <c r="F47" s="23" t="s">
        <v>15</v>
      </c>
      <c r="G47" s="10" t="s">
        <v>76</v>
      </c>
      <c r="H47" s="10" t="str">
        <f>"20261323"</f>
        <v>20261323</v>
      </c>
      <c r="I47" s="25">
        <v>80</v>
      </c>
      <c r="J47" s="10">
        <v>80.38</v>
      </c>
      <c r="K47" s="26">
        <f t="shared" si="2"/>
        <v>80.152</v>
      </c>
      <c r="L47" s="10" t="s">
        <v>21</v>
      </c>
    </row>
    <row r="48" s="2" customFormat="1" ht="15" customHeight="1" spans="1:12">
      <c r="A48" s="10">
        <v>46</v>
      </c>
      <c r="B48" s="20"/>
      <c r="C48" s="21" t="str">
        <f>"D02"</f>
        <v>D02</v>
      </c>
      <c r="D48" s="22" t="s">
        <v>75</v>
      </c>
      <c r="E48" s="10"/>
      <c r="F48" s="23"/>
      <c r="G48" s="10" t="s">
        <v>77</v>
      </c>
      <c r="H48" s="10" t="str">
        <f>"20261406"</f>
        <v>20261406</v>
      </c>
      <c r="I48" s="25">
        <v>79.4</v>
      </c>
      <c r="J48" s="10">
        <v>80.24</v>
      </c>
      <c r="K48" s="26">
        <f t="shared" si="2"/>
        <v>79.736</v>
      </c>
      <c r="L48" s="10" t="s">
        <v>21</v>
      </c>
    </row>
    <row r="49" s="2" customFormat="1" ht="15" customHeight="1" spans="1:12">
      <c r="A49" s="10">
        <v>47</v>
      </c>
      <c r="B49" s="20"/>
      <c r="C49" s="21" t="str">
        <f>"D02"</f>
        <v>D02</v>
      </c>
      <c r="D49" s="22" t="s">
        <v>75</v>
      </c>
      <c r="E49" s="10"/>
      <c r="F49" s="23"/>
      <c r="G49" s="10" t="s">
        <v>78</v>
      </c>
      <c r="H49" s="10" t="str">
        <f>"20261414"</f>
        <v>20261414</v>
      </c>
      <c r="I49" s="25">
        <v>79.4</v>
      </c>
      <c r="J49" s="10">
        <v>82</v>
      </c>
      <c r="K49" s="26">
        <f t="shared" si="2"/>
        <v>80.44</v>
      </c>
      <c r="L49" s="10" t="s">
        <v>17</v>
      </c>
    </row>
    <row r="50" s="2" customFormat="1" ht="15" customHeight="1" spans="1:12">
      <c r="A50" s="10">
        <v>48</v>
      </c>
      <c r="B50" s="20"/>
      <c r="C50" s="21" t="str">
        <f>"D03"</f>
        <v>D03</v>
      </c>
      <c r="D50" s="10" t="s">
        <v>23</v>
      </c>
      <c r="E50" s="17">
        <v>1</v>
      </c>
      <c r="F50" s="12" t="s">
        <v>15</v>
      </c>
      <c r="G50" s="10" t="s">
        <v>79</v>
      </c>
      <c r="H50" s="10" t="str">
        <f>"20261619"</f>
        <v>20261619</v>
      </c>
      <c r="I50" s="25">
        <v>53.8</v>
      </c>
      <c r="J50" s="10">
        <v>79.52</v>
      </c>
      <c r="K50" s="26">
        <f t="shared" si="2"/>
        <v>64.088</v>
      </c>
      <c r="L50" s="10" t="s">
        <v>17</v>
      </c>
    </row>
    <row r="51" s="2" customFormat="1" ht="15" customHeight="1" spans="1:12">
      <c r="A51" s="10">
        <v>49</v>
      </c>
      <c r="B51" s="20"/>
      <c r="C51" s="21" t="str">
        <f>"D03"</f>
        <v>D03</v>
      </c>
      <c r="D51" s="10" t="s">
        <v>23</v>
      </c>
      <c r="E51" s="18"/>
      <c r="F51" s="16"/>
      <c r="G51" s="10" t="s">
        <v>80</v>
      </c>
      <c r="H51" s="10" t="str">
        <f>"20261617"</f>
        <v>20261617</v>
      </c>
      <c r="I51" s="25">
        <v>52.3</v>
      </c>
      <c r="J51" s="10" t="s">
        <v>20</v>
      </c>
      <c r="K51" s="26">
        <f>I51*0.6</f>
        <v>31.38</v>
      </c>
      <c r="L51" s="10" t="s">
        <v>21</v>
      </c>
    </row>
    <row r="52" s="2" customFormat="1" ht="15" customHeight="1" spans="1:12">
      <c r="A52" s="10">
        <v>50</v>
      </c>
      <c r="B52" s="20"/>
      <c r="C52" s="21" t="str">
        <f>"D04"</f>
        <v>D04</v>
      </c>
      <c r="D52" s="10" t="s">
        <v>56</v>
      </c>
      <c r="E52" s="17">
        <v>1</v>
      </c>
      <c r="F52" s="12" t="s">
        <v>15</v>
      </c>
      <c r="G52" s="10" t="s">
        <v>81</v>
      </c>
      <c r="H52" s="10" t="str">
        <f>"20262021"</f>
        <v>20262021</v>
      </c>
      <c r="I52" s="25">
        <v>67.8</v>
      </c>
      <c r="J52" s="10" t="s">
        <v>20</v>
      </c>
      <c r="K52" s="26">
        <f>I52*0.6</f>
        <v>40.68</v>
      </c>
      <c r="L52" s="10" t="s">
        <v>21</v>
      </c>
    </row>
    <row r="53" s="2" customFormat="1" ht="15" customHeight="1" spans="1:12">
      <c r="A53" s="10">
        <v>51</v>
      </c>
      <c r="B53" s="20"/>
      <c r="C53" s="21" t="str">
        <f>"D04"</f>
        <v>D04</v>
      </c>
      <c r="D53" s="10" t="s">
        <v>56</v>
      </c>
      <c r="E53" s="18"/>
      <c r="F53" s="16"/>
      <c r="G53" s="10" t="s">
        <v>82</v>
      </c>
      <c r="H53" s="10" t="str">
        <f>"20262024"</f>
        <v>20262024</v>
      </c>
      <c r="I53" s="25">
        <v>67.4</v>
      </c>
      <c r="J53" s="10">
        <v>78.96</v>
      </c>
      <c r="K53" s="26">
        <f t="shared" si="2"/>
        <v>72.024</v>
      </c>
      <c r="L53" s="10" t="s">
        <v>17</v>
      </c>
    </row>
    <row r="54" s="2" customFormat="1" ht="24" customHeight="1" spans="1:12">
      <c r="A54" s="10">
        <v>52</v>
      </c>
      <c r="B54" s="11" t="s">
        <v>83</v>
      </c>
      <c r="C54" s="10" t="str">
        <f>"E01"</f>
        <v>E01</v>
      </c>
      <c r="D54" s="10" t="s">
        <v>84</v>
      </c>
      <c r="E54" s="17">
        <v>1</v>
      </c>
      <c r="F54" s="12" t="s">
        <v>15</v>
      </c>
      <c r="G54" s="10" t="s">
        <v>85</v>
      </c>
      <c r="H54" s="10" t="str">
        <f>"20261002"</f>
        <v>20261002</v>
      </c>
      <c r="I54" s="25">
        <v>76.1</v>
      </c>
      <c r="J54" s="10">
        <v>77.86</v>
      </c>
      <c r="K54" s="26">
        <f t="shared" si="2"/>
        <v>76.804</v>
      </c>
      <c r="L54" s="10" t="s">
        <v>17</v>
      </c>
    </row>
    <row r="55" s="2" customFormat="1" ht="24" customHeight="1" spans="1:12">
      <c r="A55" s="10">
        <v>53</v>
      </c>
      <c r="B55" s="15"/>
      <c r="C55" s="10" t="str">
        <f>"E01"</f>
        <v>E01</v>
      </c>
      <c r="D55" s="10" t="s">
        <v>84</v>
      </c>
      <c r="E55" s="18"/>
      <c r="F55" s="16"/>
      <c r="G55" s="10" t="s">
        <v>86</v>
      </c>
      <c r="H55" s="10" t="str">
        <f>"20260907"</f>
        <v>20260907</v>
      </c>
      <c r="I55" s="25">
        <v>75.7</v>
      </c>
      <c r="J55" s="10">
        <v>77.56</v>
      </c>
      <c r="K55" s="26">
        <f t="shared" si="2"/>
        <v>76.444</v>
      </c>
      <c r="L55" s="10" t="s">
        <v>21</v>
      </c>
    </row>
  </sheetData>
  <autoFilter ref="A2:L55">
    <extLst/>
  </autoFilter>
  <sortState ref="C3:L675">
    <sortCondition ref="C3:C675"/>
  </sortState>
  <mergeCells count="47">
    <mergeCell ref="A1:L1"/>
    <mergeCell ref="B3:B14"/>
    <mergeCell ref="B15:B24"/>
    <mergeCell ref="B25:B44"/>
    <mergeCell ref="B45:B53"/>
    <mergeCell ref="B54:B55"/>
    <mergeCell ref="E3:E6"/>
    <mergeCell ref="E7:E10"/>
    <mergeCell ref="E11:E12"/>
    <mergeCell ref="E13:E14"/>
    <mergeCell ref="E15:E16"/>
    <mergeCell ref="E17:E18"/>
    <mergeCell ref="E19:E20"/>
    <mergeCell ref="E21:E22"/>
    <mergeCell ref="E23:E24"/>
    <mergeCell ref="E25:E26"/>
    <mergeCell ref="E27:E28"/>
    <mergeCell ref="E29:E32"/>
    <mergeCell ref="E33:E34"/>
    <mergeCell ref="E35:E36"/>
    <mergeCell ref="E37:E40"/>
    <mergeCell ref="E41:E42"/>
    <mergeCell ref="E43:E44"/>
    <mergeCell ref="E45:E46"/>
    <mergeCell ref="E47:E49"/>
    <mergeCell ref="E50:E51"/>
    <mergeCell ref="E52:E53"/>
    <mergeCell ref="E54:E55"/>
    <mergeCell ref="F3:F14"/>
    <mergeCell ref="F15:F16"/>
    <mergeCell ref="F17:F18"/>
    <mergeCell ref="F19:F20"/>
    <mergeCell ref="F21:F22"/>
    <mergeCell ref="F23:F24"/>
    <mergeCell ref="F25:F26"/>
    <mergeCell ref="F27:F28"/>
    <mergeCell ref="F29:F32"/>
    <mergeCell ref="F33:F34"/>
    <mergeCell ref="F35:F36"/>
    <mergeCell ref="F37:F40"/>
    <mergeCell ref="F41:F42"/>
    <mergeCell ref="F43:F44"/>
    <mergeCell ref="F45:F46"/>
    <mergeCell ref="F47:F49"/>
    <mergeCell ref="F50:F51"/>
    <mergeCell ref="F52:F53"/>
    <mergeCell ref="F54:F55"/>
  </mergeCells>
  <pageMargins left="0.751388888888889" right="0.751388888888889" top="1" bottom="1" header="0.5" footer="0.5"/>
  <pageSetup paperSize="9" scale="81"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淮雨</cp:lastModifiedBy>
  <dcterms:created xsi:type="dcterms:W3CDTF">2026-05-22T02:59:00Z</dcterms:created>
  <dcterms:modified xsi:type="dcterms:W3CDTF">2026-06-15T00:01:19Z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136BDD9039784477B3CECB1BA9B13D69</vt:lpwstr>
  </property>
  <property fmtid="{D5CDD505-2E9C-101B-9397-08002B2CF9AE}" pid="3" name="KSOProductBuildVer">
    <vt:lpwstr>2052-11.8.2.10972</vt:lpwstr>
  </property>
  <property fmtid="{D5CDD505-2E9C-101B-9397-08002B2CF9AE}" pid="4" name="CalculationRule">
    <vt:i4>0</vt:i4>
  </property>
  <property fmtid="{D5CDD505-2E9C-101B-9397-08002B2CF9AE}" pid="5" name="KSOReadingLayout">
    <vt:bool>true</vt:bool>
  </property>
</Properties>
</file>