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面试及总成绩" sheetId="1" r:id="rId1"/>
  </sheets>
  <definedNames>
    <definedName name="_xlnm._FilterDatabase" localSheetId="0" hidden="1">面试及总成绩!$A$3:$J$80</definedName>
    <definedName name="_xlnm.Print_Titles" localSheetId="0">面试及总成绩!$3:$3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<sst xmlns="http://schemas.openxmlformats.org/spreadsheetml/2006/main" count="167" uniqueCount="116">
  <si>
    <t>附件1：</t>
  </si>
  <si>
    <t>三亚中心医院（海南省第三人民医院）2026年校园招聘员额制专业技术人员公开招聘岗位面试成绩及考生总成绩</t>
  </si>
  <si>
    <t>序号</t>
  </si>
  <si>
    <t>准考证号</t>
  </si>
  <si>
    <t>姓名</t>
  </si>
  <si>
    <t>报考岗位</t>
  </si>
  <si>
    <t>笔试成绩</t>
  </si>
  <si>
    <t>笔试成绩*60%</t>
  </si>
  <si>
    <t>面试成绩</t>
  </si>
  <si>
    <t>面试成绩*40%</t>
  </si>
  <si>
    <t>总成绩</t>
  </si>
  <si>
    <t>备注</t>
  </si>
  <si>
    <t>202606130609</t>
  </si>
  <si>
    <t>012-神经内科医生</t>
  </si>
  <si>
    <t>202606130611</t>
  </si>
  <si>
    <t>202606130608</t>
  </si>
  <si>
    <t>202606130421</t>
  </si>
  <si>
    <t>013-消化内科医生（二）</t>
  </si>
  <si>
    <t>202606130425</t>
  </si>
  <si>
    <t>202606130422</t>
  </si>
  <si>
    <t>202606130511</t>
  </si>
  <si>
    <t>014-呼吸与危重症医学科医生</t>
  </si>
  <si>
    <t>202606130507</t>
  </si>
  <si>
    <t>202606130510</t>
  </si>
  <si>
    <t>202606130514</t>
  </si>
  <si>
    <t>015-血液科医生</t>
  </si>
  <si>
    <t>202606130121</t>
  </si>
  <si>
    <t>016-睡眠医学科医生</t>
  </si>
  <si>
    <t>202606130108</t>
  </si>
  <si>
    <t>202606130117</t>
  </si>
  <si>
    <t>202606130519</t>
  </si>
  <si>
    <t>017-心血管疾病中心二区医生</t>
  </si>
  <si>
    <t>202606130516</t>
  </si>
  <si>
    <t>202606130222</t>
  </si>
  <si>
    <t>018-肿瘤放射治疗医生</t>
  </si>
  <si>
    <t>202606130218</t>
  </si>
  <si>
    <t>202606130216</t>
  </si>
  <si>
    <t>202606130520</t>
  </si>
  <si>
    <t>019-肿瘤介入医生</t>
  </si>
  <si>
    <t>202606130721</t>
  </si>
  <si>
    <t>020-中医肿瘤医生</t>
  </si>
  <si>
    <t>202606130723</t>
  </si>
  <si>
    <t>202606130725</t>
  </si>
  <si>
    <t>202606130204</t>
  </si>
  <si>
    <t>021-妇产科医生（二）</t>
  </si>
  <si>
    <t>202606130212</t>
  </si>
  <si>
    <t>202606130203</t>
  </si>
  <si>
    <t>202606130613</t>
  </si>
  <si>
    <t>022-普通外科（血管外科方向）医生</t>
  </si>
  <si>
    <t>202606130615</t>
  </si>
  <si>
    <t>202606130614</t>
  </si>
  <si>
    <t>202606130621</t>
  </si>
  <si>
    <t>023-普通外科（肝胆外科方向）医生</t>
  </si>
  <si>
    <t>202606130619</t>
  </si>
  <si>
    <t>202606130620</t>
  </si>
  <si>
    <t>202606130625</t>
  </si>
  <si>
    <t>024-普胸外科医生</t>
  </si>
  <si>
    <t>202606130629</t>
  </si>
  <si>
    <t>202606130628</t>
  </si>
  <si>
    <t>202606130529</t>
  </si>
  <si>
    <t>025-皮肤科医生</t>
  </si>
  <si>
    <t>202606130528</t>
  </si>
  <si>
    <t>202606130705</t>
  </si>
  <si>
    <t>026-神经外科医生</t>
  </si>
  <si>
    <t>202606130706</t>
  </si>
  <si>
    <t>202606130703</t>
  </si>
  <si>
    <t>202606130103</t>
  </si>
  <si>
    <t>027-疼痛医学科医生</t>
  </si>
  <si>
    <t>202606130104</t>
  </si>
  <si>
    <t>202606130102</t>
  </si>
  <si>
    <t>202606130712</t>
  </si>
  <si>
    <t>028-胃肠外科医生</t>
  </si>
  <si>
    <t>202606130709</t>
  </si>
  <si>
    <t>202606130707</t>
  </si>
  <si>
    <t>202606130710</t>
  </si>
  <si>
    <t>202606130714</t>
  </si>
  <si>
    <t>202606130708</t>
  </si>
  <si>
    <t>面试缺考</t>
  </si>
  <si>
    <t>202606130720</t>
  </si>
  <si>
    <t>029-肛肠外科医生</t>
  </si>
  <si>
    <t>202606130716</t>
  </si>
  <si>
    <t>202606130522</t>
  </si>
  <si>
    <t>030-口腔科医生</t>
  </si>
  <si>
    <t>202606130525</t>
  </si>
  <si>
    <t>202606130524</t>
  </si>
  <si>
    <t>202606130301</t>
  </si>
  <si>
    <t>031-眼科医生</t>
  </si>
  <si>
    <t>202606130312</t>
  </si>
  <si>
    <t>202606130304</t>
  </si>
  <si>
    <t>202606130313</t>
  </si>
  <si>
    <t>202606130314</t>
  </si>
  <si>
    <t>202606130316</t>
  </si>
  <si>
    <t>202606130604</t>
  </si>
  <si>
    <t>032-耳鼻咽喉头颈外科医生（二）</t>
  </si>
  <si>
    <t>202606130602</t>
  </si>
  <si>
    <t>202606130601</t>
  </si>
  <si>
    <t>202606130324</t>
  </si>
  <si>
    <t>033-物理师</t>
  </si>
  <si>
    <t>202606130326</t>
  </si>
  <si>
    <t>202606130327</t>
  </si>
  <si>
    <t>202606130416</t>
  </si>
  <si>
    <t>034-放疗技师</t>
  </si>
  <si>
    <t>202606130415</t>
  </si>
  <si>
    <t>202606130401</t>
  </si>
  <si>
    <t>202606130127</t>
  </si>
  <si>
    <t>036-睡眠医学科技师</t>
  </si>
  <si>
    <t>202606130128</t>
  </si>
  <si>
    <t>202606130129</t>
  </si>
  <si>
    <t>202606130728</t>
  </si>
  <si>
    <t>038-科研岗人员</t>
  </si>
  <si>
    <t>202606130805</t>
  </si>
  <si>
    <t>202606130730</t>
  </si>
  <si>
    <t>202606130107</t>
  </si>
  <si>
    <t>039-教学岗人员</t>
  </si>
  <si>
    <t>202606130106</t>
  </si>
  <si>
    <t>202606130105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</si>
</sst>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23">
    <font>
      <sz val="11"/>
      <color theme="1"/>
      <name val="宋体"/>
      <charset val="134"/>
      <scheme val="minor"/>
    </font>
    <font>
      <sz val="24"/>
      <color theme="1"/>
      <name val="宋体"/>
      <charset val="134"/>
      <scheme val="minor"/>
    </font>
    <font>
      <sz val="12"/>
      <color theme="1"/>
      <name val="仿宋"/>
      <charset val="134"/>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176" fontId="3" fillId="0" borderId="1" xfId="0" applyNumberFormat="1" applyFont="1" applyFill="1" applyBorder="1" applyAlignment="1">
      <alignment horizontal="center" vertical="center" wrapText="1"/>
    </xf>
    <xf numFmtId="177" fontId="2"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177" fontId="0" fillId="0" borderId="1" xfId="0" applyNumberFormat="1" applyBorder="1" applyAlignment="1">
      <alignment horizontal="center" vertical="center"/>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0"/>
  <sheetViews>
    <sheetView tabSelected="1" zoomScaleSheetLayoutView="60" workbookViewId="0">
      <selection activeCell="A2" sqref="A2:J2"/>
    </sheetView>
  </sheetViews>
  <sheetFormatPr defaultColWidth="9" defaultRowHeight="13.5"/>
  <cols>
    <col min="1" max="1" width="5.90833333333333" customWidth="1"/>
    <col min="2" max="2" width="15.275" customWidth="1"/>
    <col min="3" max="3" width="10.3666666666667" customWidth="1"/>
    <col min="4" max="4" width="39.8166666666667" customWidth="1"/>
    <col min="5" max="7" width="12.8166666666667" customWidth="1"/>
    <col min="8" max="8" width="10.25" customWidth="1"/>
  </cols>
  <sheetData>
    <row r="1" ht="29" customHeight="1" spans="1:1">
      <c r="A1" t="s">
        <v>0</v>
      </c>
    </row>
    <row r="2" ht="90" customHeight="1" spans="1:10">
      <c r="A2" s="1" t="s">
        <v>1</v>
      </c>
      <c r="B2" s="1"/>
      <c r="C2" s="1"/>
      <c r="D2" s="1"/>
      <c r="E2" s="1"/>
      <c r="F2" s="1"/>
      <c r="G2" s="1"/>
      <c r="H2" s="1"/>
      <c r="I2" s="1"/>
      <c r="J2" s="1"/>
    </row>
    <row r="3" ht="30" customHeight="1" spans="1:10">
      <c r="A3" s="2" t="s">
        <v>2</v>
      </c>
      <c r="B3" s="2" t="s">
        <v>3</v>
      </c>
      <c r="C3" s="2" t="s">
        <v>4</v>
      </c>
      <c r="D3" s="2" t="s">
        <v>5</v>
      </c>
      <c r="E3" s="3" t="s">
        <v>6</v>
      </c>
      <c r="F3" s="3" t="s">
        <v>7</v>
      </c>
      <c r="G3" s="3" t="s">
        <v>8</v>
      </c>
      <c r="H3" s="3" t="s">
        <v>9</v>
      </c>
      <c r="I3" s="3" t="s">
        <v>10</v>
      </c>
      <c r="J3" s="5" t="s">
        <v>11</v>
      </c>
    </row>
    <row r="4" ht="30" customHeight="1" spans="1:10">
      <c r="A4" s="2">
        <v>1</v>
      </c>
      <c r="B4" s="2" t="s">
        <v>12</v>
      </c>
      <c r="C4" s="2" t="str">
        <f>"徐慧玲"</f>
        <v>徐慧玲</v>
      </c>
      <c r="D4" s="2" t="s">
        <v>13</v>
      </c>
      <c r="E4" s="4">
        <v>86.25</v>
      </c>
      <c r="F4" s="4">
        <v>51.75</v>
      </c>
      <c r="G4" s="4">
        <v>79.33</v>
      </c>
      <c r="H4" s="4">
        <v>31.732</v>
      </c>
      <c r="I4" s="6">
        <f>F4+H4</f>
        <v>83.482</v>
      </c>
      <c r="J4" s="7"/>
    </row>
    <row r="5" ht="30" customHeight="1" spans="1:10">
      <c r="A5" s="2">
        <v>2</v>
      </c>
      <c r="B5" s="2" t="s">
        <v>14</v>
      </c>
      <c r="C5" s="2" t="str">
        <f>"李静文"</f>
        <v>李静文</v>
      </c>
      <c r="D5" s="2" t="s">
        <v>13</v>
      </c>
      <c r="E5" s="4">
        <v>82.85</v>
      </c>
      <c r="F5" s="4">
        <v>49.71</v>
      </c>
      <c r="G5" s="4">
        <v>76.33</v>
      </c>
      <c r="H5" s="4">
        <v>30.532</v>
      </c>
      <c r="I5" s="6">
        <f t="shared" ref="I5:I36" si="0">F5+H5</f>
        <v>80.242</v>
      </c>
      <c r="J5" s="7"/>
    </row>
    <row r="6" ht="30" customHeight="1" spans="1:10">
      <c r="A6" s="2">
        <v>3</v>
      </c>
      <c r="B6" s="2" t="s">
        <v>15</v>
      </c>
      <c r="C6" s="2" t="str">
        <f>"唐梅玲"</f>
        <v>唐梅玲</v>
      </c>
      <c r="D6" s="2" t="s">
        <v>13</v>
      </c>
      <c r="E6" s="4">
        <v>80.43</v>
      </c>
      <c r="F6" s="4">
        <v>48.258</v>
      </c>
      <c r="G6" s="4">
        <v>68.5</v>
      </c>
      <c r="H6" s="4">
        <v>27.4</v>
      </c>
      <c r="I6" s="6">
        <f t="shared" si="0"/>
        <v>75.658</v>
      </c>
      <c r="J6" s="7"/>
    </row>
    <row r="7" ht="30" customHeight="1" spans="1:10">
      <c r="A7" s="2">
        <v>4</v>
      </c>
      <c r="B7" s="2" t="s">
        <v>16</v>
      </c>
      <c r="C7" s="2" t="str">
        <f>"付彩馨"</f>
        <v>付彩馨</v>
      </c>
      <c r="D7" s="2" t="s">
        <v>17</v>
      </c>
      <c r="E7" s="4">
        <v>90.97</v>
      </c>
      <c r="F7" s="4">
        <v>54.582</v>
      </c>
      <c r="G7" s="4">
        <v>76</v>
      </c>
      <c r="H7" s="4">
        <v>30.4</v>
      </c>
      <c r="I7" s="6">
        <f t="shared" si="0"/>
        <v>84.982</v>
      </c>
      <c r="J7" s="7"/>
    </row>
    <row r="8" ht="30" customHeight="1" spans="1:10">
      <c r="A8" s="2">
        <v>5</v>
      </c>
      <c r="B8" s="2" t="s">
        <v>18</v>
      </c>
      <c r="C8" s="2" t="str">
        <f>"谢佳乐"</f>
        <v>谢佳乐</v>
      </c>
      <c r="D8" s="2" t="s">
        <v>17</v>
      </c>
      <c r="E8" s="4">
        <v>89.61</v>
      </c>
      <c r="F8" s="4">
        <v>53.766</v>
      </c>
      <c r="G8" s="4">
        <v>75.33</v>
      </c>
      <c r="H8" s="4">
        <v>30.132</v>
      </c>
      <c r="I8" s="6">
        <f t="shared" si="0"/>
        <v>83.898</v>
      </c>
      <c r="J8" s="7"/>
    </row>
    <row r="9" ht="30" customHeight="1" spans="1:10">
      <c r="A9" s="2">
        <v>6</v>
      </c>
      <c r="B9" s="2" t="s">
        <v>19</v>
      </c>
      <c r="C9" s="2" t="str">
        <f>"麦子玲"</f>
        <v>麦子玲</v>
      </c>
      <c r="D9" s="2" t="s">
        <v>17</v>
      </c>
      <c r="E9" s="4">
        <v>91.89</v>
      </c>
      <c r="F9" s="4">
        <v>55.134</v>
      </c>
      <c r="G9" s="4">
        <v>68.17</v>
      </c>
      <c r="H9" s="4">
        <v>27.268</v>
      </c>
      <c r="I9" s="6">
        <f t="shared" si="0"/>
        <v>82.402</v>
      </c>
      <c r="J9" s="7"/>
    </row>
    <row r="10" ht="30" customHeight="1" spans="1:10">
      <c r="A10" s="2">
        <v>7</v>
      </c>
      <c r="B10" s="2" t="s">
        <v>20</v>
      </c>
      <c r="C10" s="2" t="str">
        <f>"刘国庆"</f>
        <v>刘国庆</v>
      </c>
      <c r="D10" s="2" t="s">
        <v>21</v>
      </c>
      <c r="E10" s="4">
        <v>92.42</v>
      </c>
      <c r="F10" s="4">
        <v>55.452</v>
      </c>
      <c r="G10" s="4">
        <v>84</v>
      </c>
      <c r="H10" s="4">
        <v>33.6</v>
      </c>
      <c r="I10" s="6">
        <f t="shared" si="0"/>
        <v>89.052</v>
      </c>
      <c r="J10" s="7"/>
    </row>
    <row r="11" ht="30" customHeight="1" spans="1:10">
      <c r="A11" s="2">
        <v>8</v>
      </c>
      <c r="B11" s="2" t="s">
        <v>22</v>
      </c>
      <c r="C11" s="2" t="str">
        <f>"翁金霞"</f>
        <v>翁金霞</v>
      </c>
      <c r="D11" s="2" t="s">
        <v>21</v>
      </c>
      <c r="E11" s="4">
        <v>90.34</v>
      </c>
      <c r="F11" s="4">
        <v>54.204</v>
      </c>
      <c r="G11" s="4">
        <v>74.17</v>
      </c>
      <c r="H11" s="4">
        <v>29.668</v>
      </c>
      <c r="I11" s="6">
        <f t="shared" si="0"/>
        <v>83.872</v>
      </c>
      <c r="J11" s="7"/>
    </row>
    <row r="12" ht="30" customHeight="1" spans="1:10">
      <c r="A12" s="2">
        <v>9</v>
      </c>
      <c r="B12" s="2" t="s">
        <v>23</v>
      </c>
      <c r="C12" s="2" t="str">
        <f>"卢惠芬"</f>
        <v>卢惠芬</v>
      </c>
      <c r="D12" s="2" t="s">
        <v>21</v>
      </c>
      <c r="E12" s="4">
        <v>86.25</v>
      </c>
      <c r="F12" s="4">
        <v>51.75</v>
      </c>
      <c r="G12" s="4">
        <v>72.5</v>
      </c>
      <c r="H12" s="4">
        <v>29</v>
      </c>
      <c r="I12" s="6">
        <f t="shared" si="0"/>
        <v>80.75</v>
      </c>
      <c r="J12" s="7"/>
    </row>
    <row r="13" ht="30" customHeight="1" spans="1:10">
      <c r="A13" s="2">
        <v>10</v>
      </c>
      <c r="B13" s="2" t="s">
        <v>24</v>
      </c>
      <c r="C13" s="2" t="str">
        <f>"丁德莉"</f>
        <v>丁德莉</v>
      </c>
      <c r="D13" s="2" t="s">
        <v>25</v>
      </c>
      <c r="E13" s="4">
        <v>85.49</v>
      </c>
      <c r="F13" s="4">
        <v>51.294</v>
      </c>
      <c r="G13" s="4">
        <v>81.83</v>
      </c>
      <c r="H13" s="4">
        <v>32.732</v>
      </c>
      <c r="I13" s="6">
        <f t="shared" si="0"/>
        <v>84.026</v>
      </c>
      <c r="J13" s="7"/>
    </row>
    <row r="14" ht="30" customHeight="1" spans="1:10">
      <c r="A14" s="2">
        <v>11</v>
      </c>
      <c r="B14" s="2" t="s">
        <v>26</v>
      </c>
      <c r="C14" s="2" t="str">
        <f>"许心怡"</f>
        <v>许心怡</v>
      </c>
      <c r="D14" s="2" t="s">
        <v>27</v>
      </c>
      <c r="E14" s="4">
        <v>72.75</v>
      </c>
      <c r="F14" s="4">
        <v>43.65</v>
      </c>
      <c r="G14" s="4">
        <v>81.33</v>
      </c>
      <c r="H14" s="4">
        <v>32.532</v>
      </c>
      <c r="I14" s="6">
        <f t="shared" si="0"/>
        <v>76.182</v>
      </c>
      <c r="J14" s="7"/>
    </row>
    <row r="15" ht="30" customHeight="1" spans="1:10">
      <c r="A15" s="2">
        <v>12</v>
      </c>
      <c r="B15" s="2" t="s">
        <v>28</v>
      </c>
      <c r="C15" s="2" t="str">
        <f>"吴春楣"</f>
        <v>吴春楣</v>
      </c>
      <c r="D15" s="2" t="s">
        <v>27</v>
      </c>
      <c r="E15" s="4">
        <v>81.03</v>
      </c>
      <c r="F15" s="4">
        <v>48.618</v>
      </c>
      <c r="G15" s="4">
        <v>78.83</v>
      </c>
      <c r="H15" s="4">
        <v>31.532</v>
      </c>
      <c r="I15" s="6">
        <f t="shared" si="0"/>
        <v>80.15</v>
      </c>
      <c r="J15" s="7"/>
    </row>
    <row r="16" ht="30" customHeight="1" spans="1:10">
      <c r="A16" s="2">
        <v>13</v>
      </c>
      <c r="B16" s="2" t="s">
        <v>29</v>
      </c>
      <c r="C16" s="2" t="str">
        <f>"王莹"</f>
        <v>王莹</v>
      </c>
      <c r="D16" s="2" t="s">
        <v>27</v>
      </c>
      <c r="E16" s="4">
        <v>68.76</v>
      </c>
      <c r="F16" s="4">
        <v>41.256</v>
      </c>
      <c r="G16" s="4">
        <v>74.5</v>
      </c>
      <c r="H16" s="4">
        <v>29.8</v>
      </c>
      <c r="I16" s="6">
        <f t="shared" si="0"/>
        <v>71.056</v>
      </c>
      <c r="J16" s="7"/>
    </row>
    <row r="17" ht="30" customHeight="1" spans="1:10">
      <c r="A17" s="2">
        <v>14</v>
      </c>
      <c r="B17" s="2" t="s">
        <v>30</v>
      </c>
      <c r="C17" s="2" t="str">
        <f>"陈滢"</f>
        <v>陈滢</v>
      </c>
      <c r="D17" s="2" t="s">
        <v>31</v>
      </c>
      <c r="E17" s="4">
        <v>92.08</v>
      </c>
      <c r="F17" s="4">
        <v>55.248</v>
      </c>
      <c r="G17" s="4">
        <v>79.5</v>
      </c>
      <c r="H17" s="4">
        <v>31.8</v>
      </c>
      <c r="I17" s="6">
        <f t="shared" si="0"/>
        <v>87.048</v>
      </c>
      <c r="J17" s="7"/>
    </row>
    <row r="18" ht="30" customHeight="1" spans="1:10">
      <c r="A18" s="2">
        <v>15</v>
      </c>
      <c r="B18" s="2" t="s">
        <v>32</v>
      </c>
      <c r="C18" s="2" t="str">
        <f>"王晨"</f>
        <v>王晨</v>
      </c>
      <c r="D18" s="2" t="s">
        <v>31</v>
      </c>
      <c r="E18" s="4">
        <v>92.18</v>
      </c>
      <c r="F18" s="4">
        <v>55.308</v>
      </c>
      <c r="G18" s="4">
        <v>70.33</v>
      </c>
      <c r="H18" s="4">
        <v>28.132</v>
      </c>
      <c r="I18" s="6">
        <f t="shared" si="0"/>
        <v>83.44</v>
      </c>
      <c r="J18" s="7"/>
    </row>
    <row r="19" ht="30" customHeight="1" spans="1:10">
      <c r="A19" s="2">
        <v>16</v>
      </c>
      <c r="B19" s="2" t="s">
        <v>33</v>
      </c>
      <c r="C19" s="2" t="str">
        <f>"张仁杰"</f>
        <v>张仁杰</v>
      </c>
      <c r="D19" s="2" t="s">
        <v>34</v>
      </c>
      <c r="E19" s="4">
        <v>77.89</v>
      </c>
      <c r="F19" s="4">
        <v>46.734</v>
      </c>
      <c r="G19" s="4">
        <v>73.33</v>
      </c>
      <c r="H19" s="4">
        <v>29.332</v>
      </c>
      <c r="I19" s="6">
        <f t="shared" si="0"/>
        <v>76.066</v>
      </c>
      <c r="J19" s="7"/>
    </row>
    <row r="20" ht="30" customHeight="1" spans="1:10">
      <c r="A20" s="2">
        <v>17</v>
      </c>
      <c r="B20" s="2" t="s">
        <v>35</v>
      </c>
      <c r="C20" s="2" t="str">
        <f>"陈森"</f>
        <v>陈森</v>
      </c>
      <c r="D20" s="2" t="s">
        <v>34</v>
      </c>
      <c r="E20" s="4">
        <v>63.85</v>
      </c>
      <c r="F20" s="4">
        <v>38.31</v>
      </c>
      <c r="G20" s="4">
        <v>68.17</v>
      </c>
      <c r="H20" s="4">
        <v>27.268</v>
      </c>
      <c r="I20" s="6">
        <f t="shared" si="0"/>
        <v>65.578</v>
      </c>
      <c r="J20" s="7"/>
    </row>
    <row r="21" ht="30" customHeight="1" spans="1:10">
      <c r="A21" s="2">
        <v>18</v>
      </c>
      <c r="B21" s="2" t="s">
        <v>36</v>
      </c>
      <c r="C21" s="2" t="str">
        <f>"李多祥"</f>
        <v>李多祥</v>
      </c>
      <c r="D21" s="2" t="s">
        <v>34</v>
      </c>
      <c r="E21" s="4">
        <v>69.92</v>
      </c>
      <c r="F21" s="4">
        <v>41.952</v>
      </c>
      <c r="G21" s="4">
        <v>62.33</v>
      </c>
      <c r="H21" s="4">
        <v>24.932</v>
      </c>
      <c r="I21" s="6">
        <f t="shared" si="0"/>
        <v>66.884</v>
      </c>
      <c r="J21" s="7"/>
    </row>
    <row r="22" ht="30" customHeight="1" spans="1:10">
      <c r="A22" s="2">
        <v>19</v>
      </c>
      <c r="B22" s="2" t="s">
        <v>37</v>
      </c>
      <c r="C22" s="2" t="str">
        <f>"熊孜俊"</f>
        <v>熊孜俊</v>
      </c>
      <c r="D22" s="2" t="s">
        <v>38</v>
      </c>
      <c r="E22" s="4">
        <v>88.33</v>
      </c>
      <c r="F22" s="4">
        <v>52.998</v>
      </c>
      <c r="G22" s="4">
        <v>70.33</v>
      </c>
      <c r="H22" s="4">
        <v>28.132</v>
      </c>
      <c r="I22" s="6">
        <f t="shared" si="0"/>
        <v>81.13</v>
      </c>
      <c r="J22" s="7"/>
    </row>
    <row r="23" ht="30" customHeight="1" spans="1:10">
      <c r="A23" s="2">
        <v>20</v>
      </c>
      <c r="B23" s="2" t="s">
        <v>39</v>
      </c>
      <c r="C23" s="2" t="str">
        <f>"黄小柔"</f>
        <v>黄小柔</v>
      </c>
      <c r="D23" s="2" t="s">
        <v>40</v>
      </c>
      <c r="E23" s="4">
        <v>82.19</v>
      </c>
      <c r="F23" s="4">
        <v>49.314</v>
      </c>
      <c r="G23" s="4">
        <v>76</v>
      </c>
      <c r="H23" s="4">
        <v>30.4</v>
      </c>
      <c r="I23" s="6">
        <f t="shared" si="0"/>
        <v>79.714</v>
      </c>
      <c r="J23" s="7"/>
    </row>
    <row r="24" ht="30" customHeight="1" spans="1:10">
      <c r="A24" s="2">
        <v>21</v>
      </c>
      <c r="B24" s="2" t="s">
        <v>41</v>
      </c>
      <c r="C24" s="2" t="str">
        <f>"谢峰"</f>
        <v>谢峰</v>
      </c>
      <c r="D24" s="2" t="s">
        <v>40</v>
      </c>
      <c r="E24" s="4">
        <v>90.56</v>
      </c>
      <c r="F24" s="4">
        <v>54.336</v>
      </c>
      <c r="G24" s="4">
        <v>73</v>
      </c>
      <c r="H24" s="4">
        <v>29.2</v>
      </c>
      <c r="I24" s="6">
        <f t="shared" si="0"/>
        <v>83.536</v>
      </c>
      <c r="J24" s="7"/>
    </row>
    <row r="25" ht="30" customHeight="1" spans="1:10">
      <c r="A25" s="2">
        <v>22</v>
      </c>
      <c r="B25" s="2" t="s">
        <v>42</v>
      </c>
      <c r="C25" s="2" t="str">
        <f>"谢佳旺"</f>
        <v>谢佳旺</v>
      </c>
      <c r="D25" s="2" t="s">
        <v>40</v>
      </c>
      <c r="E25" s="4">
        <v>89.95</v>
      </c>
      <c r="F25" s="4">
        <v>53.97</v>
      </c>
      <c r="G25" s="4">
        <v>69.17</v>
      </c>
      <c r="H25" s="4">
        <v>27.668</v>
      </c>
      <c r="I25" s="6">
        <f t="shared" si="0"/>
        <v>81.638</v>
      </c>
      <c r="J25" s="7"/>
    </row>
    <row r="26" ht="30" customHeight="1" spans="1:10">
      <c r="A26" s="2">
        <v>23</v>
      </c>
      <c r="B26" s="2" t="s">
        <v>43</v>
      </c>
      <c r="C26" s="2" t="str">
        <f>"龚梓龙"</f>
        <v>龚梓龙</v>
      </c>
      <c r="D26" s="2" t="s">
        <v>44</v>
      </c>
      <c r="E26" s="4">
        <v>84.31</v>
      </c>
      <c r="F26" s="4">
        <v>50.586</v>
      </c>
      <c r="G26" s="4">
        <v>87.33</v>
      </c>
      <c r="H26" s="4">
        <v>34.932</v>
      </c>
      <c r="I26" s="6">
        <f t="shared" si="0"/>
        <v>85.518</v>
      </c>
      <c r="J26" s="7"/>
    </row>
    <row r="27" ht="30" customHeight="1" spans="1:10">
      <c r="A27" s="2">
        <v>24</v>
      </c>
      <c r="B27" s="2" t="s">
        <v>45</v>
      </c>
      <c r="C27" s="2" t="str">
        <f>"邢慧坤"</f>
        <v>邢慧坤</v>
      </c>
      <c r="D27" s="2" t="s">
        <v>44</v>
      </c>
      <c r="E27" s="4">
        <v>85.47</v>
      </c>
      <c r="F27" s="4">
        <v>51.282</v>
      </c>
      <c r="G27" s="4">
        <v>83.33</v>
      </c>
      <c r="H27" s="4">
        <v>33.332</v>
      </c>
      <c r="I27" s="6">
        <f t="shared" si="0"/>
        <v>84.614</v>
      </c>
      <c r="J27" s="7"/>
    </row>
    <row r="28" ht="30" customHeight="1" spans="1:10">
      <c r="A28" s="2">
        <v>25</v>
      </c>
      <c r="B28" s="2" t="s">
        <v>46</v>
      </c>
      <c r="C28" s="2" t="str">
        <f>"戴祺莎"</f>
        <v>戴祺莎</v>
      </c>
      <c r="D28" s="2" t="s">
        <v>44</v>
      </c>
      <c r="E28" s="4">
        <v>86.41</v>
      </c>
      <c r="F28" s="4">
        <v>51.846</v>
      </c>
      <c r="G28" s="4">
        <v>78</v>
      </c>
      <c r="H28" s="4">
        <v>31.2</v>
      </c>
      <c r="I28" s="6">
        <f t="shared" si="0"/>
        <v>83.046</v>
      </c>
      <c r="J28" s="7"/>
    </row>
    <row r="29" ht="30" customHeight="1" spans="1:10">
      <c r="A29" s="2">
        <v>26</v>
      </c>
      <c r="B29" s="2" t="s">
        <v>47</v>
      </c>
      <c r="C29" s="2" t="str">
        <f>"王惠暄"</f>
        <v>王惠暄</v>
      </c>
      <c r="D29" s="2" t="s">
        <v>48</v>
      </c>
      <c r="E29" s="4">
        <v>86.78</v>
      </c>
      <c r="F29" s="4">
        <v>52.068</v>
      </c>
      <c r="G29" s="4">
        <v>83.67</v>
      </c>
      <c r="H29" s="4">
        <v>33.468</v>
      </c>
      <c r="I29" s="6">
        <f t="shared" si="0"/>
        <v>85.536</v>
      </c>
      <c r="J29" s="7"/>
    </row>
    <row r="30" ht="30" customHeight="1" spans="1:10">
      <c r="A30" s="2">
        <v>27</v>
      </c>
      <c r="B30" s="2" t="s">
        <v>49</v>
      </c>
      <c r="C30" s="2" t="str">
        <f>"窦永琦"</f>
        <v>窦永琦</v>
      </c>
      <c r="D30" s="2" t="s">
        <v>48</v>
      </c>
      <c r="E30" s="4">
        <v>80.35</v>
      </c>
      <c r="F30" s="4">
        <v>48.21</v>
      </c>
      <c r="G30" s="4">
        <v>83.33</v>
      </c>
      <c r="H30" s="4">
        <v>33.332</v>
      </c>
      <c r="I30" s="6">
        <f t="shared" si="0"/>
        <v>81.542</v>
      </c>
      <c r="J30" s="7"/>
    </row>
    <row r="31" ht="30" customHeight="1" spans="1:10">
      <c r="A31" s="2">
        <v>28</v>
      </c>
      <c r="B31" s="2" t="s">
        <v>50</v>
      </c>
      <c r="C31" s="2" t="str">
        <f>"王光伟"</f>
        <v>王光伟</v>
      </c>
      <c r="D31" s="2" t="s">
        <v>48</v>
      </c>
      <c r="E31" s="4">
        <v>82.22</v>
      </c>
      <c r="F31" s="4">
        <v>49.332</v>
      </c>
      <c r="G31" s="4">
        <v>82</v>
      </c>
      <c r="H31" s="4">
        <v>32.8</v>
      </c>
      <c r="I31" s="6">
        <f t="shared" si="0"/>
        <v>82.132</v>
      </c>
      <c r="J31" s="7"/>
    </row>
    <row r="32" ht="30" customHeight="1" spans="1:10">
      <c r="A32" s="2">
        <v>29</v>
      </c>
      <c r="B32" s="2" t="s">
        <v>51</v>
      </c>
      <c r="C32" s="2" t="str">
        <f>"邢齐"</f>
        <v>邢齐</v>
      </c>
      <c r="D32" s="2" t="s">
        <v>52</v>
      </c>
      <c r="E32" s="4">
        <v>90.21</v>
      </c>
      <c r="F32" s="4">
        <v>54.126</v>
      </c>
      <c r="G32" s="4">
        <v>86.67</v>
      </c>
      <c r="H32" s="4">
        <v>34.668</v>
      </c>
      <c r="I32" s="6">
        <f t="shared" si="0"/>
        <v>88.794</v>
      </c>
      <c r="J32" s="7"/>
    </row>
    <row r="33" ht="30" customHeight="1" spans="1:10">
      <c r="A33" s="2">
        <v>30</v>
      </c>
      <c r="B33" s="2" t="s">
        <v>53</v>
      </c>
      <c r="C33" s="2" t="str">
        <f>"张鑫宇"</f>
        <v>张鑫宇</v>
      </c>
      <c r="D33" s="2" t="s">
        <v>52</v>
      </c>
      <c r="E33" s="4">
        <v>92.71</v>
      </c>
      <c r="F33" s="4">
        <v>55.626</v>
      </c>
      <c r="G33" s="4">
        <v>82.33</v>
      </c>
      <c r="H33" s="4">
        <v>32.932</v>
      </c>
      <c r="I33" s="6">
        <f t="shared" si="0"/>
        <v>88.558</v>
      </c>
      <c r="J33" s="7"/>
    </row>
    <row r="34" ht="30" customHeight="1" spans="1:10">
      <c r="A34" s="2">
        <v>31</v>
      </c>
      <c r="B34" s="2" t="s">
        <v>54</v>
      </c>
      <c r="C34" s="2" t="str">
        <f>"郑不凡"</f>
        <v>郑不凡</v>
      </c>
      <c r="D34" s="2" t="s">
        <v>52</v>
      </c>
      <c r="E34" s="4">
        <v>87.27</v>
      </c>
      <c r="F34" s="4">
        <v>52.362</v>
      </c>
      <c r="G34" s="4">
        <v>77.67</v>
      </c>
      <c r="H34" s="4">
        <v>31.068</v>
      </c>
      <c r="I34" s="6">
        <f t="shared" si="0"/>
        <v>83.43</v>
      </c>
      <c r="J34" s="7"/>
    </row>
    <row r="35" ht="30" customHeight="1" spans="1:10">
      <c r="A35" s="2">
        <v>32</v>
      </c>
      <c r="B35" s="2" t="s">
        <v>55</v>
      </c>
      <c r="C35" s="2" t="str">
        <f>"郑丕磊"</f>
        <v>郑丕磊</v>
      </c>
      <c r="D35" s="2" t="s">
        <v>56</v>
      </c>
      <c r="E35" s="4">
        <v>84</v>
      </c>
      <c r="F35" s="4">
        <v>50.4</v>
      </c>
      <c r="G35" s="4">
        <v>87.67</v>
      </c>
      <c r="H35" s="4">
        <v>35.068</v>
      </c>
      <c r="I35" s="6">
        <f t="shared" si="0"/>
        <v>85.468</v>
      </c>
      <c r="J35" s="7"/>
    </row>
    <row r="36" ht="30" customHeight="1" spans="1:10">
      <c r="A36" s="2">
        <v>33</v>
      </c>
      <c r="B36" s="2" t="s">
        <v>57</v>
      </c>
      <c r="C36" s="2" t="str">
        <f>"王俊岩"</f>
        <v>王俊岩</v>
      </c>
      <c r="D36" s="2" t="s">
        <v>56</v>
      </c>
      <c r="E36" s="4">
        <v>81.38</v>
      </c>
      <c r="F36" s="4">
        <v>48.828</v>
      </c>
      <c r="G36" s="4">
        <v>86.67</v>
      </c>
      <c r="H36" s="4">
        <v>34.668</v>
      </c>
      <c r="I36" s="6">
        <f t="shared" si="0"/>
        <v>83.496</v>
      </c>
      <c r="J36" s="7"/>
    </row>
    <row r="37" ht="30" customHeight="1" spans="1:10">
      <c r="A37" s="2">
        <v>34</v>
      </c>
      <c r="B37" s="2" t="s">
        <v>58</v>
      </c>
      <c r="C37" s="2" t="str">
        <f>"温方军"</f>
        <v>温方军</v>
      </c>
      <c r="D37" s="2" t="s">
        <v>56</v>
      </c>
      <c r="E37" s="4">
        <v>85.97</v>
      </c>
      <c r="F37" s="4">
        <v>51.582</v>
      </c>
      <c r="G37" s="4">
        <v>82</v>
      </c>
      <c r="H37" s="4">
        <v>32.8</v>
      </c>
      <c r="I37" s="6">
        <f t="shared" ref="I37:I80" si="1">F37+H37</f>
        <v>84.382</v>
      </c>
      <c r="J37" s="7"/>
    </row>
    <row r="38" ht="30" customHeight="1" spans="1:10">
      <c r="A38" s="2">
        <v>35</v>
      </c>
      <c r="B38" s="2" t="s">
        <v>59</v>
      </c>
      <c r="C38" s="2" t="str">
        <f>"吴德荣"</f>
        <v>吴德荣</v>
      </c>
      <c r="D38" s="2" t="s">
        <v>60</v>
      </c>
      <c r="E38" s="4">
        <v>88.35</v>
      </c>
      <c r="F38" s="4">
        <v>53.01</v>
      </c>
      <c r="G38" s="4">
        <v>85.33</v>
      </c>
      <c r="H38" s="4">
        <v>34.132</v>
      </c>
      <c r="I38" s="6">
        <f t="shared" si="1"/>
        <v>87.142</v>
      </c>
      <c r="J38" s="7"/>
    </row>
    <row r="39" ht="30" customHeight="1" spans="1:10">
      <c r="A39" s="2">
        <v>36</v>
      </c>
      <c r="B39" s="2" t="s">
        <v>61</v>
      </c>
      <c r="C39" s="2" t="str">
        <f>"李婕妤"</f>
        <v>李婕妤</v>
      </c>
      <c r="D39" s="2" t="s">
        <v>60</v>
      </c>
      <c r="E39" s="4">
        <v>83.27</v>
      </c>
      <c r="F39" s="4">
        <v>49.962</v>
      </c>
      <c r="G39" s="4">
        <v>82</v>
      </c>
      <c r="H39" s="4">
        <v>32.8</v>
      </c>
      <c r="I39" s="6">
        <f t="shared" si="1"/>
        <v>82.762</v>
      </c>
      <c r="J39" s="7"/>
    </row>
    <row r="40" ht="30" customHeight="1" spans="1:10">
      <c r="A40" s="2">
        <v>37</v>
      </c>
      <c r="B40" s="2" t="s">
        <v>62</v>
      </c>
      <c r="C40" s="2" t="str">
        <f>"赵伟"</f>
        <v>赵伟</v>
      </c>
      <c r="D40" s="2" t="s">
        <v>63</v>
      </c>
      <c r="E40" s="4">
        <v>91.11</v>
      </c>
      <c r="F40" s="4">
        <v>54.666</v>
      </c>
      <c r="G40" s="4">
        <v>86.33</v>
      </c>
      <c r="H40" s="4">
        <v>34.532</v>
      </c>
      <c r="I40" s="6">
        <f t="shared" si="1"/>
        <v>89.198</v>
      </c>
      <c r="J40" s="7"/>
    </row>
    <row r="41" ht="30" customHeight="1" spans="1:10">
      <c r="A41" s="2">
        <v>38</v>
      </c>
      <c r="B41" s="2" t="s">
        <v>64</v>
      </c>
      <c r="C41" s="2" t="str">
        <f>"郑远冠"</f>
        <v>郑远冠</v>
      </c>
      <c r="D41" s="2" t="s">
        <v>63</v>
      </c>
      <c r="E41" s="4">
        <v>87.57</v>
      </c>
      <c r="F41" s="4">
        <v>52.542</v>
      </c>
      <c r="G41" s="4">
        <v>83</v>
      </c>
      <c r="H41" s="4">
        <v>33.2</v>
      </c>
      <c r="I41" s="6">
        <f t="shared" si="1"/>
        <v>85.742</v>
      </c>
      <c r="J41" s="7"/>
    </row>
    <row r="42" ht="30" customHeight="1" spans="1:10">
      <c r="A42" s="2">
        <v>39</v>
      </c>
      <c r="B42" s="2" t="s">
        <v>65</v>
      </c>
      <c r="C42" s="2" t="str">
        <f>"田守润"</f>
        <v>田守润</v>
      </c>
      <c r="D42" s="2" t="s">
        <v>63</v>
      </c>
      <c r="E42" s="4">
        <v>89.32</v>
      </c>
      <c r="F42" s="4">
        <v>53.592</v>
      </c>
      <c r="G42" s="4">
        <v>81.33</v>
      </c>
      <c r="H42" s="4">
        <v>32.532</v>
      </c>
      <c r="I42" s="6">
        <f t="shared" si="1"/>
        <v>86.124</v>
      </c>
      <c r="J42" s="7"/>
    </row>
    <row r="43" ht="30" customHeight="1" spans="1:10">
      <c r="A43" s="2">
        <v>40</v>
      </c>
      <c r="B43" s="2" t="s">
        <v>66</v>
      </c>
      <c r="C43" s="2" t="str">
        <f>"王开雲"</f>
        <v>王开雲</v>
      </c>
      <c r="D43" s="2" t="s">
        <v>67</v>
      </c>
      <c r="E43" s="4">
        <v>87.33</v>
      </c>
      <c r="F43" s="4">
        <v>52.398</v>
      </c>
      <c r="G43" s="4">
        <v>87.67</v>
      </c>
      <c r="H43" s="4">
        <v>35.068</v>
      </c>
      <c r="I43" s="6">
        <f t="shared" si="1"/>
        <v>87.466</v>
      </c>
      <c r="J43" s="7"/>
    </row>
    <row r="44" ht="30" customHeight="1" spans="1:10">
      <c r="A44" s="2">
        <v>41</v>
      </c>
      <c r="B44" s="2" t="s">
        <v>68</v>
      </c>
      <c r="C44" s="2" t="str">
        <f>"蔡英"</f>
        <v>蔡英</v>
      </c>
      <c r="D44" s="2" t="s">
        <v>67</v>
      </c>
      <c r="E44" s="4">
        <v>80.03</v>
      </c>
      <c r="F44" s="4">
        <v>48.018</v>
      </c>
      <c r="G44" s="4">
        <v>82</v>
      </c>
      <c r="H44" s="4">
        <v>32.8</v>
      </c>
      <c r="I44" s="6">
        <f t="shared" si="1"/>
        <v>80.818</v>
      </c>
      <c r="J44" s="7"/>
    </row>
    <row r="45" ht="30" customHeight="1" spans="1:10">
      <c r="A45" s="2">
        <v>42</v>
      </c>
      <c r="B45" s="2" t="s">
        <v>69</v>
      </c>
      <c r="C45" s="2" t="str">
        <f>"钟灶炜"</f>
        <v>钟灶炜</v>
      </c>
      <c r="D45" s="2" t="s">
        <v>67</v>
      </c>
      <c r="E45" s="4">
        <v>78.42</v>
      </c>
      <c r="F45" s="4">
        <v>47.052</v>
      </c>
      <c r="G45" s="4">
        <v>80.67</v>
      </c>
      <c r="H45" s="4">
        <v>32.268</v>
      </c>
      <c r="I45" s="6">
        <f t="shared" si="1"/>
        <v>79.32</v>
      </c>
      <c r="J45" s="7"/>
    </row>
    <row r="46" ht="30" customHeight="1" spans="1:10">
      <c r="A46" s="2">
        <v>43</v>
      </c>
      <c r="B46" s="2" t="s">
        <v>70</v>
      </c>
      <c r="C46" s="2" t="str">
        <f>"胡扬"</f>
        <v>胡扬</v>
      </c>
      <c r="D46" s="2" t="s">
        <v>71</v>
      </c>
      <c r="E46" s="4">
        <v>97.3</v>
      </c>
      <c r="F46" s="4">
        <v>58.38</v>
      </c>
      <c r="G46" s="4">
        <v>88.67</v>
      </c>
      <c r="H46" s="4">
        <v>35.468</v>
      </c>
      <c r="I46" s="6">
        <f t="shared" si="1"/>
        <v>93.848</v>
      </c>
      <c r="J46" s="7"/>
    </row>
    <row r="47" ht="30" customHeight="1" spans="1:10">
      <c r="A47" s="2">
        <v>44</v>
      </c>
      <c r="B47" s="2" t="s">
        <v>72</v>
      </c>
      <c r="C47" s="2" t="str">
        <f>"马超"</f>
        <v>马超</v>
      </c>
      <c r="D47" s="2" t="s">
        <v>71</v>
      </c>
      <c r="E47" s="4">
        <v>86.52</v>
      </c>
      <c r="F47" s="4">
        <v>51.912</v>
      </c>
      <c r="G47" s="4">
        <v>84</v>
      </c>
      <c r="H47" s="4">
        <v>33.6</v>
      </c>
      <c r="I47" s="6">
        <f t="shared" si="1"/>
        <v>85.512</v>
      </c>
      <c r="J47" s="7"/>
    </row>
    <row r="48" ht="30" customHeight="1" spans="1:10">
      <c r="A48" s="2">
        <v>45</v>
      </c>
      <c r="B48" s="2" t="s">
        <v>73</v>
      </c>
      <c r="C48" s="2" t="str">
        <f>"张海"</f>
        <v>张海</v>
      </c>
      <c r="D48" s="2" t="s">
        <v>71</v>
      </c>
      <c r="E48" s="4">
        <v>88.61</v>
      </c>
      <c r="F48" s="4">
        <v>53.166</v>
      </c>
      <c r="G48" s="4">
        <v>84</v>
      </c>
      <c r="H48" s="4">
        <v>33.6</v>
      </c>
      <c r="I48" s="6">
        <f t="shared" si="1"/>
        <v>86.766</v>
      </c>
      <c r="J48" s="7"/>
    </row>
    <row r="49" ht="30" customHeight="1" spans="1:10">
      <c r="A49" s="2">
        <v>46</v>
      </c>
      <c r="B49" s="2" t="s">
        <v>74</v>
      </c>
      <c r="C49" s="2" t="str">
        <f>"杨长珉"</f>
        <v>杨长珉</v>
      </c>
      <c r="D49" s="2" t="s">
        <v>71</v>
      </c>
      <c r="E49" s="4">
        <v>82.08</v>
      </c>
      <c r="F49" s="4">
        <v>49.248</v>
      </c>
      <c r="G49" s="4">
        <v>83</v>
      </c>
      <c r="H49" s="4">
        <v>33.2</v>
      </c>
      <c r="I49" s="6">
        <f t="shared" si="1"/>
        <v>82.448</v>
      </c>
      <c r="J49" s="7"/>
    </row>
    <row r="50" ht="30" customHeight="1" spans="1:10">
      <c r="A50" s="2">
        <v>47</v>
      </c>
      <c r="B50" s="2" t="s">
        <v>75</v>
      </c>
      <c r="C50" s="2" t="str">
        <f>"彭伟"</f>
        <v>彭伟</v>
      </c>
      <c r="D50" s="2" t="s">
        <v>71</v>
      </c>
      <c r="E50" s="4">
        <v>81.66</v>
      </c>
      <c r="F50" s="4">
        <v>48.996</v>
      </c>
      <c r="G50" s="4">
        <v>82</v>
      </c>
      <c r="H50" s="4">
        <v>32.8</v>
      </c>
      <c r="I50" s="6">
        <f t="shared" si="1"/>
        <v>81.796</v>
      </c>
      <c r="J50" s="7"/>
    </row>
    <row r="51" ht="30" customHeight="1" spans="1:10">
      <c r="A51" s="2">
        <v>48</v>
      </c>
      <c r="B51" s="2" t="s">
        <v>76</v>
      </c>
      <c r="C51" s="2" t="str">
        <f>"刘晓辉"</f>
        <v>刘晓辉</v>
      </c>
      <c r="D51" s="2" t="s">
        <v>71</v>
      </c>
      <c r="E51" s="4">
        <v>84.69</v>
      </c>
      <c r="F51" s="4">
        <v>50.814</v>
      </c>
      <c r="G51" s="4">
        <v>0</v>
      </c>
      <c r="H51" s="4">
        <v>0</v>
      </c>
      <c r="I51" s="6">
        <f t="shared" si="1"/>
        <v>50.814</v>
      </c>
      <c r="J51" s="7" t="s">
        <v>77</v>
      </c>
    </row>
    <row r="52" ht="30" customHeight="1" spans="1:10">
      <c r="A52" s="2">
        <v>49</v>
      </c>
      <c r="B52" s="2" t="s">
        <v>78</v>
      </c>
      <c r="C52" s="2" t="str">
        <f>"杜晓宇"</f>
        <v>杜晓宇</v>
      </c>
      <c r="D52" s="2" t="s">
        <v>79</v>
      </c>
      <c r="E52" s="4">
        <v>89.8</v>
      </c>
      <c r="F52" s="4">
        <v>53.88</v>
      </c>
      <c r="G52" s="4">
        <v>80.33</v>
      </c>
      <c r="H52" s="4">
        <v>32.132</v>
      </c>
      <c r="I52" s="6">
        <f t="shared" si="1"/>
        <v>86.012</v>
      </c>
      <c r="J52" s="7"/>
    </row>
    <row r="53" ht="30" customHeight="1" spans="1:10">
      <c r="A53" s="2">
        <v>50</v>
      </c>
      <c r="B53" s="2" t="s">
        <v>80</v>
      </c>
      <c r="C53" s="2" t="str">
        <f>"赵渊"</f>
        <v>赵渊</v>
      </c>
      <c r="D53" s="2" t="s">
        <v>79</v>
      </c>
      <c r="E53" s="4">
        <v>77.51</v>
      </c>
      <c r="F53" s="4">
        <v>46.506</v>
      </c>
      <c r="G53" s="4">
        <v>79.67</v>
      </c>
      <c r="H53" s="4">
        <v>31.868</v>
      </c>
      <c r="I53" s="6">
        <f t="shared" si="1"/>
        <v>78.374</v>
      </c>
      <c r="J53" s="7"/>
    </row>
    <row r="54" ht="30" customHeight="1" spans="1:10">
      <c r="A54" s="2">
        <v>51</v>
      </c>
      <c r="B54" s="2" t="s">
        <v>81</v>
      </c>
      <c r="C54" s="2" t="str">
        <f>"季蓝亭"</f>
        <v>季蓝亭</v>
      </c>
      <c r="D54" s="2" t="s">
        <v>82</v>
      </c>
      <c r="E54" s="4">
        <v>84.92</v>
      </c>
      <c r="F54" s="4">
        <v>50.952</v>
      </c>
      <c r="G54" s="4">
        <v>78</v>
      </c>
      <c r="H54" s="4">
        <v>31.2</v>
      </c>
      <c r="I54" s="6">
        <f t="shared" si="1"/>
        <v>82.152</v>
      </c>
      <c r="J54" s="7"/>
    </row>
    <row r="55" ht="30" customHeight="1" spans="1:10">
      <c r="A55" s="2">
        <v>52</v>
      </c>
      <c r="B55" s="2" t="s">
        <v>83</v>
      </c>
      <c r="C55" s="2" t="str">
        <f>"叶慧翎"</f>
        <v>叶慧翎</v>
      </c>
      <c r="D55" s="2" t="s">
        <v>82</v>
      </c>
      <c r="E55" s="4">
        <v>81.64</v>
      </c>
      <c r="F55" s="4">
        <v>48.984</v>
      </c>
      <c r="G55" s="4">
        <v>72.83</v>
      </c>
      <c r="H55" s="4">
        <v>29.132</v>
      </c>
      <c r="I55" s="6">
        <f t="shared" si="1"/>
        <v>78.116</v>
      </c>
      <c r="J55" s="7"/>
    </row>
    <row r="56" ht="30" customHeight="1" spans="1:10">
      <c r="A56" s="2">
        <v>53</v>
      </c>
      <c r="B56" s="2" t="s">
        <v>84</v>
      </c>
      <c r="C56" s="2" t="str">
        <f>"贾梓"</f>
        <v>贾梓</v>
      </c>
      <c r="D56" s="2" t="s">
        <v>82</v>
      </c>
      <c r="E56" s="4">
        <v>85.96</v>
      </c>
      <c r="F56" s="4">
        <v>51.576</v>
      </c>
      <c r="G56" s="4">
        <v>71.33</v>
      </c>
      <c r="H56" s="4">
        <v>28.532</v>
      </c>
      <c r="I56" s="6">
        <f t="shared" si="1"/>
        <v>80.108</v>
      </c>
      <c r="J56" s="7"/>
    </row>
    <row r="57" ht="30" customHeight="1" spans="1:10">
      <c r="A57" s="2">
        <v>54</v>
      </c>
      <c r="B57" s="2" t="s">
        <v>85</v>
      </c>
      <c r="C57" s="2" t="str">
        <f>"康天轶"</f>
        <v>康天轶</v>
      </c>
      <c r="D57" s="2" t="s">
        <v>86</v>
      </c>
      <c r="E57" s="4">
        <v>79.02</v>
      </c>
      <c r="F57" s="4">
        <v>47.412</v>
      </c>
      <c r="G57" s="4">
        <v>84</v>
      </c>
      <c r="H57" s="4">
        <v>33.6</v>
      </c>
      <c r="I57" s="6">
        <f t="shared" si="1"/>
        <v>81.012</v>
      </c>
      <c r="J57" s="7"/>
    </row>
    <row r="58" ht="30" customHeight="1" spans="1:10">
      <c r="A58" s="2">
        <v>55</v>
      </c>
      <c r="B58" s="2" t="s">
        <v>87</v>
      </c>
      <c r="C58" s="2" t="str">
        <f>"程浩原"</f>
        <v>程浩原</v>
      </c>
      <c r="D58" s="2" t="s">
        <v>86</v>
      </c>
      <c r="E58" s="4">
        <v>70.86</v>
      </c>
      <c r="F58" s="4">
        <v>42.516</v>
      </c>
      <c r="G58" s="4">
        <v>82.33</v>
      </c>
      <c r="H58" s="4">
        <v>32.932</v>
      </c>
      <c r="I58" s="6">
        <f t="shared" si="1"/>
        <v>75.448</v>
      </c>
      <c r="J58" s="7"/>
    </row>
    <row r="59" ht="30" customHeight="1" spans="1:10">
      <c r="A59" s="2">
        <v>56</v>
      </c>
      <c r="B59" s="2" t="s">
        <v>88</v>
      </c>
      <c r="C59" s="2" t="str">
        <f>"涂密密"</f>
        <v>涂密密</v>
      </c>
      <c r="D59" s="2" t="s">
        <v>86</v>
      </c>
      <c r="E59" s="4">
        <v>78.26</v>
      </c>
      <c r="F59" s="4">
        <v>46.956</v>
      </c>
      <c r="G59" s="4">
        <v>75.67</v>
      </c>
      <c r="H59" s="4">
        <v>30.268</v>
      </c>
      <c r="I59" s="6">
        <f t="shared" si="1"/>
        <v>77.224</v>
      </c>
      <c r="J59" s="7"/>
    </row>
    <row r="60" ht="30" customHeight="1" spans="1:10">
      <c r="A60" s="2">
        <v>57</v>
      </c>
      <c r="B60" s="2" t="s">
        <v>89</v>
      </c>
      <c r="C60" s="2" t="str">
        <f>"黄圣嫒"</f>
        <v>黄圣嫒</v>
      </c>
      <c r="D60" s="2" t="s">
        <v>86</v>
      </c>
      <c r="E60" s="4">
        <v>76.18</v>
      </c>
      <c r="F60" s="4">
        <v>45.708</v>
      </c>
      <c r="G60" s="4">
        <v>75</v>
      </c>
      <c r="H60" s="4">
        <v>30</v>
      </c>
      <c r="I60" s="6">
        <f t="shared" si="1"/>
        <v>75.708</v>
      </c>
      <c r="J60" s="7"/>
    </row>
    <row r="61" ht="30" customHeight="1" spans="1:10">
      <c r="A61" s="2">
        <v>58</v>
      </c>
      <c r="B61" s="2" t="s">
        <v>90</v>
      </c>
      <c r="C61" s="2" t="str">
        <f>"许漫"</f>
        <v>许漫</v>
      </c>
      <c r="D61" s="2" t="s">
        <v>86</v>
      </c>
      <c r="E61" s="4">
        <v>73.27</v>
      </c>
      <c r="F61" s="4">
        <v>43.962</v>
      </c>
      <c r="G61" s="4">
        <v>73.67</v>
      </c>
      <c r="H61" s="4">
        <v>29.468</v>
      </c>
      <c r="I61" s="6">
        <f t="shared" si="1"/>
        <v>73.43</v>
      </c>
      <c r="J61" s="7"/>
    </row>
    <row r="62" ht="30" customHeight="1" spans="1:10">
      <c r="A62" s="2">
        <v>59</v>
      </c>
      <c r="B62" s="2" t="s">
        <v>91</v>
      </c>
      <c r="C62" s="2" t="str">
        <f>"陈琪"</f>
        <v>陈琪</v>
      </c>
      <c r="D62" s="2" t="s">
        <v>86</v>
      </c>
      <c r="E62" s="4">
        <v>77</v>
      </c>
      <c r="F62" s="4">
        <v>46.2</v>
      </c>
      <c r="G62" s="4">
        <v>68</v>
      </c>
      <c r="H62" s="4">
        <v>27.2</v>
      </c>
      <c r="I62" s="6">
        <f t="shared" si="1"/>
        <v>73.4</v>
      </c>
      <c r="J62" s="7"/>
    </row>
    <row r="63" ht="30" customHeight="1" spans="1:10">
      <c r="A63" s="2">
        <v>60</v>
      </c>
      <c r="B63" s="2" t="s">
        <v>92</v>
      </c>
      <c r="C63" s="2" t="str">
        <f>"朱德荣"</f>
        <v>朱德荣</v>
      </c>
      <c r="D63" s="2" t="s">
        <v>93</v>
      </c>
      <c r="E63" s="4">
        <v>72.76</v>
      </c>
      <c r="F63" s="4">
        <v>43.656</v>
      </c>
      <c r="G63" s="4">
        <v>85.33</v>
      </c>
      <c r="H63" s="4">
        <v>34.132</v>
      </c>
      <c r="I63" s="6">
        <f t="shared" si="1"/>
        <v>77.788</v>
      </c>
      <c r="J63" s="7"/>
    </row>
    <row r="64" ht="30" customHeight="1" spans="1:10">
      <c r="A64" s="2">
        <v>61</v>
      </c>
      <c r="B64" s="2" t="s">
        <v>94</v>
      </c>
      <c r="C64" s="2" t="str">
        <f>"杨惠明"</f>
        <v>杨惠明</v>
      </c>
      <c r="D64" s="2" t="s">
        <v>93</v>
      </c>
      <c r="E64" s="4">
        <v>83.13</v>
      </c>
      <c r="F64" s="4">
        <v>49.878</v>
      </c>
      <c r="G64" s="4">
        <v>82.33</v>
      </c>
      <c r="H64" s="4">
        <v>32.932</v>
      </c>
      <c r="I64" s="6">
        <f t="shared" si="1"/>
        <v>82.81</v>
      </c>
      <c r="J64" s="7"/>
    </row>
    <row r="65" ht="30" customHeight="1" spans="1:10">
      <c r="A65" s="2">
        <v>62</v>
      </c>
      <c r="B65" s="2" t="s">
        <v>95</v>
      </c>
      <c r="C65" s="2" t="str">
        <f>"李瑞虎"</f>
        <v>李瑞虎</v>
      </c>
      <c r="D65" s="2" t="s">
        <v>93</v>
      </c>
      <c r="E65" s="4">
        <v>70.76</v>
      </c>
      <c r="F65" s="4">
        <v>42.456</v>
      </c>
      <c r="G65" s="4">
        <v>78.33</v>
      </c>
      <c r="H65" s="4">
        <v>31.332</v>
      </c>
      <c r="I65" s="6">
        <f t="shared" si="1"/>
        <v>73.788</v>
      </c>
      <c r="J65" s="7"/>
    </row>
    <row r="66" ht="30" customHeight="1" spans="1:10">
      <c r="A66" s="2">
        <v>63</v>
      </c>
      <c r="B66" s="2" t="s">
        <v>96</v>
      </c>
      <c r="C66" s="2" t="str">
        <f>"谢文"</f>
        <v>谢文</v>
      </c>
      <c r="D66" s="2" t="s">
        <v>97</v>
      </c>
      <c r="E66" s="4">
        <v>60.97</v>
      </c>
      <c r="F66" s="4">
        <v>36.582</v>
      </c>
      <c r="G66" s="4">
        <v>77.33</v>
      </c>
      <c r="H66" s="4">
        <v>30.932</v>
      </c>
      <c r="I66" s="6">
        <f t="shared" si="1"/>
        <v>67.514</v>
      </c>
      <c r="J66" s="7"/>
    </row>
    <row r="67" ht="30" customHeight="1" spans="1:10">
      <c r="A67" s="2">
        <v>64</v>
      </c>
      <c r="B67" s="2" t="s">
        <v>98</v>
      </c>
      <c r="C67" s="2" t="str">
        <f>"贾凡"</f>
        <v>贾凡</v>
      </c>
      <c r="D67" s="2" t="s">
        <v>97</v>
      </c>
      <c r="E67" s="4">
        <v>67.35</v>
      </c>
      <c r="F67" s="4">
        <v>40.41</v>
      </c>
      <c r="G67" s="4">
        <v>75.67</v>
      </c>
      <c r="H67" s="4">
        <v>30.268</v>
      </c>
      <c r="I67" s="6">
        <f t="shared" si="1"/>
        <v>70.678</v>
      </c>
      <c r="J67" s="7"/>
    </row>
    <row r="68" ht="30" customHeight="1" spans="1:10">
      <c r="A68" s="2">
        <v>65</v>
      </c>
      <c r="B68" s="2" t="s">
        <v>99</v>
      </c>
      <c r="C68" s="2" t="str">
        <f>"王倩"</f>
        <v>王倩</v>
      </c>
      <c r="D68" s="2" t="s">
        <v>97</v>
      </c>
      <c r="E68" s="4">
        <v>61.86</v>
      </c>
      <c r="F68" s="4">
        <v>37.116</v>
      </c>
      <c r="G68" s="4">
        <v>61</v>
      </c>
      <c r="H68" s="4">
        <v>24.4</v>
      </c>
      <c r="I68" s="6">
        <f t="shared" si="1"/>
        <v>61.516</v>
      </c>
      <c r="J68" s="7"/>
    </row>
    <row r="69" ht="30" customHeight="1" spans="1:10">
      <c r="A69" s="2">
        <v>66</v>
      </c>
      <c r="B69" s="2" t="s">
        <v>100</v>
      </c>
      <c r="C69" s="2" t="str">
        <f>"薛有乾"</f>
        <v>薛有乾</v>
      </c>
      <c r="D69" s="2" t="s">
        <v>101</v>
      </c>
      <c r="E69" s="4">
        <v>65.67</v>
      </c>
      <c r="F69" s="4">
        <v>39.402</v>
      </c>
      <c r="G69" s="4">
        <v>75.33</v>
      </c>
      <c r="H69" s="4">
        <v>30.132</v>
      </c>
      <c r="I69" s="6">
        <f t="shared" si="1"/>
        <v>69.534</v>
      </c>
      <c r="J69" s="7"/>
    </row>
    <row r="70" ht="30" customHeight="1" spans="1:10">
      <c r="A70" s="2">
        <v>67</v>
      </c>
      <c r="B70" s="2" t="s">
        <v>102</v>
      </c>
      <c r="C70" s="2" t="str">
        <f>"李佳欣"</f>
        <v>李佳欣</v>
      </c>
      <c r="D70" s="2" t="s">
        <v>101</v>
      </c>
      <c r="E70" s="4">
        <v>64.83</v>
      </c>
      <c r="F70" s="4">
        <v>38.898</v>
      </c>
      <c r="G70" s="4">
        <v>62.33</v>
      </c>
      <c r="H70" s="4">
        <v>24.932</v>
      </c>
      <c r="I70" s="6">
        <f t="shared" si="1"/>
        <v>63.83</v>
      </c>
      <c r="J70" s="7"/>
    </row>
    <row r="71" ht="30" customHeight="1" spans="1:10">
      <c r="A71" s="2">
        <v>68</v>
      </c>
      <c r="B71" s="2" t="s">
        <v>103</v>
      </c>
      <c r="C71" s="2" t="str">
        <f>"宋浩楠"</f>
        <v>宋浩楠</v>
      </c>
      <c r="D71" s="2" t="s">
        <v>101</v>
      </c>
      <c r="E71" s="4">
        <v>63.85</v>
      </c>
      <c r="F71" s="4">
        <v>38.31</v>
      </c>
      <c r="G71" s="4">
        <v>60.33</v>
      </c>
      <c r="H71" s="4">
        <v>24.132</v>
      </c>
      <c r="I71" s="6">
        <f t="shared" si="1"/>
        <v>62.442</v>
      </c>
      <c r="J71" s="7"/>
    </row>
    <row r="72" ht="30" customHeight="1" spans="1:10">
      <c r="A72" s="2">
        <v>69</v>
      </c>
      <c r="B72" s="2" t="s">
        <v>104</v>
      </c>
      <c r="C72" s="2" t="str">
        <f>"惠敏"</f>
        <v>惠敏</v>
      </c>
      <c r="D72" s="2" t="s">
        <v>105</v>
      </c>
      <c r="E72" s="4">
        <v>64.82</v>
      </c>
      <c r="F72" s="4">
        <v>38.892</v>
      </c>
      <c r="G72" s="4">
        <v>68.83</v>
      </c>
      <c r="H72" s="4">
        <v>27.532</v>
      </c>
      <c r="I72" s="6">
        <f t="shared" si="1"/>
        <v>66.424</v>
      </c>
      <c r="J72" s="7"/>
    </row>
    <row r="73" ht="30" customHeight="1" spans="1:10">
      <c r="A73" s="2">
        <v>70</v>
      </c>
      <c r="B73" s="2" t="s">
        <v>106</v>
      </c>
      <c r="C73" s="2" t="str">
        <f>"黄艺扬"</f>
        <v>黄艺扬</v>
      </c>
      <c r="D73" s="2" t="s">
        <v>105</v>
      </c>
      <c r="E73" s="4">
        <v>71.72</v>
      </c>
      <c r="F73" s="4">
        <v>43.032</v>
      </c>
      <c r="G73" s="4">
        <v>63.17</v>
      </c>
      <c r="H73" s="4">
        <v>25.268</v>
      </c>
      <c r="I73" s="6">
        <f t="shared" si="1"/>
        <v>68.3</v>
      </c>
      <c r="J73" s="7"/>
    </row>
    <row r="74" ht="30" customHeight="1" spans="1:10">
      <c r="A74" s="2">
        <v>71</v>
      </c>
      <c r="B74" s="2" t="s">
        <v>107</v>
      </c>
      <c r="C74" s="2" t="str">
        <f>"吴奕"</f>
        <v>吴奕</v>
      </c>
      <c r="D74" s="2" t="s">
        <v>105</v>
      </c>
      <c r="E74" s="4">
        <v>77.4</v>
      </c>
      <c r="F74" s="4">
        <v>46.44</v>
      </c>
      <c r="G74" s="4">
        <v>60.33</v>
      </c>
      <c r="H74" s="4">
        <v>24.132</v>
      </c>
      <c r="I74" s="6">
        <f t="shared" si="1"/>
        <v>70.572</v>
      </c>
      <c r="J74" s="7"/>
    </row>
    <row r="75" ht="30" customHeight="1" spans="1:10">
      <c r="A75" s="2">
        <v>72</v>
      </c>
      <c r="B75" s="2" t="s">
        <v>108</v>
      </c>
      <c r="C75" s="2" t="str">
        <f>"洪文元"</f>
        <v>洪文元</v>
      </c>
      <c r="D75" s="2" t="s">
        <v>109</v>
      </c>
      <c r="E75" s="4">
        <v>71.9</v>
      </c>
      <c r="F75" s="4">
        <v>43.14</v>
      </c>
      <c r="G75" s="4">
        <v>77.33</v>
      </c>
      <c r="H75" s="4">
        <v>30.932</v>
      </c>
      <c r="I75" s="6">
        <f t="shared" si="1"/>
        <v>74.072</v>
      </c>
      <c r="J75" s="7"/>
    </row>
    <row r="76" ht="30" customHeight="1" spans="1:10">
      <c r="A76" s="2">
        <v>73</v>
      </c>
      <c r="B76" s="2" t="s">
        <v>110</v>
      </c>
      <c r="C76" s="2" t="str">
        <f>"欧阳心宜"</f>
        <v>欧阳心宜</v>
      </c>
      <c r="D76" s="2" t="s">
        <v>109</v>
      </c>
      <c r="E76" s="4">
        <v>74.24</v>
      </c>
      <c r="F76" s="4">
        <v>44.544</v>
      </c>
      <c r="G76" s="4">
        <v>72.67</v>
      </c>
      <c r="H76" s="4">
        <v>29.068</v>
      </c>
      <c r="I76" s="6">
        <f t="shared" si="1"/>
        <v>73.612</v>
      </c>
      <c r="J76" s="7"/>
    </row>
    <row r="77" ht="30" customHeight="1" spans="1:10">
      <c r="A77" s="2">
        <v>74</v>
      </c>
      <c r="B77" s="2" t="s">
        <v>111</v>
      </c>
      <c r="C77" s="2" t="str">
        <f>"岑雪青"</f>
        <v>岑雪青</v>
      </c>
      <c r="D77" s="2" t="s">
        <v>109</v>
      </c>
      <c r="E77" s="4">
        <v>70.41</v>
      </c>
      <c r="F77" s="4">
        <v>42.246</v>
      </c>
      <c r="G77" s="4">
        <v>70.67</v>
      </c>
      <c r="H77" s="4">
        <v>28.268</v>
      </c>
      <c r="I77" s="6">
        <f t="shared" si="1"/>
        <v>70.514</v>
      </c>
      <c r="J77" s="7"/>
    </row>
    <row r="78" ht="30" customHeight="1" spans="1:10">
      <c r="A78" s="2">
        <v>75</v>
      </c>
      <c r="B78" s="2" t="s">
        <v>112</v>
      </c>
      <c r="C78" s="2" t="str">
        <f>"张佳琪"</f>
        <v>张佳琪</v>
      </c>
      <c r="D78" s="2" t="s">
        <v>113</v>
      </c>
      <c r="E78" s="4">
        <v>84.63</v>
      </c>
      <c r="F78" s="4">
        <v>50.778</v>
      </c>
      <c r="G78" s="4">
        <v>76.67</v>
      </c>
      <c r="H78" s="4">
        <v>30.668</v>
      </c>
      <c r="I78" s="6">
        <f t="shared" si="1"/>
        <v>81.446</v>
      </c>
      <c r="J78" s="7"/>
    </row>
    <row r="79" ht="30" customHeight="1" spans="1:10">
      <c r="A79" s="2">
        <v>76</v>
      </c>
      <c r="B79" s="2" t="s">
        <v>114</v>
      </c>
      <c r="C79" s="2" t="str">
        <f>"张莹"</f>
        <v>张莹</v>
      </c>
      <c r="D79" s="2" t="s">
        <v>113</v>
      </c>
      <c r="E79" s="4">
        <v>80.75</v>
      </c>
      <c r="F79" s="4">
        <v>48.45</v>
      </c>
      <c r="G79" s="4">
        <v>71.33</v>
      </c>
      <c r="H79" s="4">
        <v>28.532</v>
      </c>
      <c r="I79" s="6">
        <f t="shared" si="1"/>
        <v>76.982</v>
      </c>
      <c r="J79" s="7"/>
    </row>
    <row r="80" ht="30" customHeight="1" spans="1:10">
      <c r="A80" s="2">
        <v>77</v>
      </c>
      <c r="B80" s="2" t="s">
        <v>115</v>
      </c>
      <c r="C80" s="2" t="str">
        <f>"孙业意"</f>
        <v>孙业意</v>
      </c>
      <c r="D80" s="2" t="s">
        <v>113</v>
      </c>
      <c r="E80" s="4">
        <v>71.15</v>
      </c>
      <c r="F80" s="4">
        <v>42.69</v>
      </c>
      <c r="G80" s="4">
        <v>63</v>
      </c>
      <c r="H80" s="4">
        <v>25.2</v>
      </c>
      <c r="I80" s="6">
        <f t="shared" si="1"/>
        <v>67.89</v>
      </c>
      <c r="J80" s="7"/>
    </row>
  </sheetData>
  <mergeCells count="1">
    <mergeCell ref="A2:J2"/>
  </mergeCells>
  <pageMargins left="0.590277777777778" right="0.590277777777778" top="0.590277777777778" bottom="0.590277777777778" header="0.393055555555556" footer="0.393055555555556"/>
  <pageSetup paperSize="9" scale="8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面试及总成绩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2026-06-15T00:49:00Z</dcterms:created>
  <dcterms:modified xsi:type="dcterms:W3CDTF">2026-06-15T02:01:15Z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FC9C8DD63AFD43ED8453A72ED47194C8_11</vt:lpwstr>
  </property>
  <property fmtid="{D5CDD505-2E9C-101B-9397-08002B2CF9AE}" pid="3" name="KSOProductBuildVer">
    <vt:lpwstr>2052-12.8.2.18913</vt:lpwstr>
  </property>
</Properties>
</file>